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E:\Agams\Copa America Mens Olympic\Olympic 2024 Pool\"/>
    </mc:Choice>
  </mc:AlternateContent>
  <xr:revisionPtr revIDLastSave="0" documentId="13_ncr:1_{2C103515-AC5E-406A-B1B6-3EFD372EF642}" xr6:coauthVersionLast="47" xr6:coauthVersionMax="47" xr10:uidLastSave="{00000000-0000-0000-0000-000000000000}"/>
  <workbookProtection workbookAlgorithmName="SHA-512" workbookHashValue="sGmi4ePX88Zen001cpsdlVWHsBIwHU8JnAICitbK9J2nWIiGCiPTdDf500t7UMdL400xQMtCNYZaiQ9xWaAxBA==" workbookSaltValue="UTPn0S2PXo407X9UlKD9LA==" workbookSpinCount="100000" lockStructure="1"/>
  <bookViews>
    <workbookView xWindow="-120" yWindow="-120" windowWidth="20730" windowHeight="11760" firstSheet="3" activeTab="3" xr2:uid="{00000000-000D-0000-FFFF-FFFF00000000}"/>
  </bookViews>
  <sheets>
    <sheet name="Game Setup" sheetId="1" r:id="rId1"/>
    <sheet name="Tournament Setup" sheetId="2" r:id="rId2"/>
    <sheet name="Participant Setup" sheetId="11" r:id="rId3"/>
    <sheet name="Game Board" sheetId="3" r:id="rId4"/>
    <sheet name="Scoreboard" sheetId="4" r:id="rId5"/>
    <sheet name="Prediction Summary" sheetId="12" r:id="rId6"/>
    <sheet name="Leaderboard" sheetId="5" r:id="rId7"/>
    <sheet name="Dummy" sheetId="7" state="hidden" r:id="rId8"/>
    <sheet name="Dummy Rank" sheetId="8" state="hidden" r:id="rId9"/>
    <sheet name="EULA" sheetId="9" r:id="rId10"/>
    <sheet name="About" sheetId="10" r:id="rId11"/>
  </sheets>
  <definedNames>
    <definedName name="BestPlayer">#REF!</definedName>
    <definedName name="Bonu1">'Game Setup'!$E$31</definedName>
    <definedName name="Bonu10" localSheetId="5">'Game Setup'!#REF!</definedName>
    <definedName name="Bonu10">'Game Setup'!#REF!</definedName>
    <definedName name="Bonu11">'Game Setup'!$E$40</definedName>
    <definedName name="Bonu12">'Game Setup'!$E$44</definedName>
    <definedName name="Bonu13">'Game Setup'!$E$47</definedName>
    <definedName name="Bonu14">'Game Setup'!#REF!</definedName>
    <definedName name="Bonu15">'Game Setup'!#REF!</definedName>
    <definedName name="Bonu16">'Game Setup'!$E$50</definedName>
    <definedName name="Bonu2">'Game Setup'!$E$32</definedName>
    <definedName name="Bonu3">'Game Setup'!$E$33</definedName>
    <definedName name="Bonu4">'Game Setup'!$E$34</definedName>
    <definedName name="Bonu5">'Game Setup'!$E$35</definedName>
    <definedName name="Bonu6">'Game Setup'!$E$36</definedName>
    <definedName name="Bonu7">'Game Setup'!$E$37</definedName>
    <definedName name="Bonu8">'Game Setup'!$E$38</definedName>
    <definedName name="Bonu9">'Game Setup'!$E$39</definedName>
    <definedName name="BonuC1">'Game Setup'!#REF!</definedName>
    <definedName name="BonuC2">'Game Setup'!$E$41</definedName>
    <definedName name="BonuC3">'Game Setup'!$E$42</definedName>
    <definedName name="BonuC4">'Game Setup'!$E$43</definedName>
    <definedName name="BonuRU1">'Game Setup'!#REF!</definedName>
    <definedName name="BonuRU2">'Game Setup'!$E$45</definedName>
    <definedName name="BonuRU3">'Game Setup'!$E$46</definedName>
    <definedName name="BonuRU4" localSheetId="5">'Game Setup'!#REF!</definedName>
    <definedName name="BonuRU4">'Game Setup'!#REF!</definedName>
    <definedName name="BonusTH3" localSheetId="5">'Game Setup'!#REF!</definedName>
    <definedName name="BonusTH3">'Game Setup'!#REF!</definedName>
    <definedName name="BonusTH4" localSheetId="5">'Game Setup'!#REF!</definedName>
    <definedName name="BonusTH4">'Game Setup'!#REF!</definedName>
    <definedName name="BonuTH1">'Game Setup'!#REF!</definedName>
    <definedName name="BonuTH2">'Game Setup'!$E$48</definedName>
    <definedName name="BonuTH3">'Game Setup'!$E$49</definedName>
    <definedName name="Champ">'Game Board'!$G$53</definedName>
    <definedName name="Fina1">'Game Setup'!$H$20</definedName>
    <definedName name="Fina2">'Game Setup'!$H$21</definedName>
    <definedName name="Fina3">'Game Setup'!$H$22</definedName>
    <definedName name="KOMatchRule">'Game Setup'!$A$15</definedName>
    <definedName name="KOPSO">'Game Setup'!$A$16</definedName>
    <definedName name="KOTeam3">'Game Board'!$F$44:$I$50</definedName>
    <definedName name="KOTeams">'Game Board'!$F$44:$I$51</definedName>
    <definedName name="KOTHP">'Game Board'!$F$50:$I$50</definedName>
    <definedName name="Last5List">Scoreboard!$N$1:$AS$1</definedName>
    <definedName name="last5max">'Game Board'!$A$6</definedName>
    <definedName name="ParticipantList">'Participant Setup'!$C$6:$C$15</definedName>
    <definedName name="Pena1">'Game Setup'!$E$25</definedName>
    <definedName name="Pena2">'Game Setup'!$E$26</definedName>
    <definedName name="Pena3">'Game Setup'!$E$27</definedName>
    <definedName name="Pool1">'Game Setup'!$E$8</definedName>
    <definedName name="Pool2">'Game Setup'!$E$9</definedName>
    <definedName name="Pool3">'Game Setup'!$E$10</definedName>
    <definedName name="_xlnm.Print_Area" localSheetId="3">'Game Board'!$B$3:$DR$60</definedName>
    <definedName name="_xlnm.Print_Area" localSheetId="0">'Game Setup'!$B$3:$I$58</definedName>
    <definedName name="_xlnm.Print_Area" localSheetId="6">Leaderboard!$B$3:$M$17</definedName>
    <definedName name="_xlnm.Print_Area" localSheetId="2">'Participant Setup'!$B$3:$G$15</definedName>
    <definedName name="_xlnm.Print_Area" localSheetId="5">'Prediction Summary'!$B$3:$AL$20</definedName>
    <definedName name="_xlnm.Print_Area" localSheetId="4">Scoreboard!$B$3:$AS$17</definedName>
    <definedName name="_xlnm.Print_Area" localSheetId="1">'Tournament Setup'!$B$5:$F$21</definedName>
    <definedName name="_xlnm.Print_Titles" localSheetId="3">'Game Board'!$B:$L</definedName>
    <definedName name="_xlnm.Print_Titles" localSheetId="6">Leaderboard!$3:$7</definedName>
    <definedName name="_xlnm.Print_Titles" localSheetId="2">'Participant Setup'!$3:$5</definedName>
    <definedName name="_xlnm.Print_Titles" localSheetId="5">'Prediction Summary'!$B:$F,'Prediction Summary'!$3:$10</definedName>
    <definedName name="_xlnm.Print_Titles" localSheetId="4">Scoreboard!$B:$C,Scoreboard!$3:$7</definedName>
    <definedName name="Qualified">'Game Board'!$B$44:$B$51</definedName>
    <definedName name="Quar1">'Game Setup'!$E$20</definedName>
    <definedName name="Quar2">'Game Setup'!$E$21</definedName>
    <definedName name="Quar3">'Game Setup'!$E$22</definedName>
    <definedName name="Round1">'Game Setup'!#REF!</definedName>
    <definedName name="Round2">'Game Setup'!#REF!</definedName>
    <definedName name="Round3">'Game Setup'!#REF!</definedName>
    <definedName name="RunnerUp">'Game Board'!$G$54</definedName>
    <definedName name="Semi1">'Game Setup'!$F$20</definedName>
    <definedName name="Semi2">'Game Setup'!$F$21</definedName>
    <definedName name="Semi3">'Game Setup'!$F$22</definedName>
    <definedName name="Thir1">'Game Setup'!$G$20</definedName>
    <definedName name="Thir2">'Game Setup'!$G$21</definedName>
    <definedName name="Thir3">'Game Setup'!$G$22</definedName>
    <definedName name="ThirdPlace">'Game Board'!$G$55</definedName>
    <definedName name="TopScorer">#REF!</definedName>
    <definedName name="ViewBoard" localSheetId="5">'Prediction Summary'!$B$1</definedName>
    <definedName name="ViewBoard">Scoreboard!$B$1</definedName>
  </definedNames>
  <calcPr calcId="191029"/>
</workbook>
</file>

<file path=xl/calcChain.xml><?xml version="1.0" encoding="utf-8"?>
<calcChain xmlns="http://schemas.openxmlformats.org/spreadsheetml/2006/main">
  <c r="I15" i="3" l="1"/>
  <c r="F15" i="3"/>
  <c r="I14" i="3"/>
  <c r="F14" i="3"/>
  <c r="I31" i="3" s="1"/>
  <c r="I13" i="3"/>
  <c r="F13" i="3"/>
  <c r="I12" i="3"/>
  <c r="F12" i="3"/>
  <c r="I11" i="3"/>
  <c r="F11" i="3"/>
  <c r="I10" i="3"/>
  <c r="F10" i="3"/>
  <c r="F18" i="3" s="1"/>
  <c r="I9" i="3"/>
  <c r="F9" i="3"/>
  <c r="I8" i="3"/>
  <c r="F8" i="3"/>
  <c r="F16" i="3" s="1"/>
  <c r="I49" i="3"/>
  <c r="I48" i="3"/>
  <c r="F49" i="3"/>
  <c r="F48" i="3"/>
  <c r="I30" i="3"/>
  <c r="I29" i="3"/>
  <c r="I28" i="3"/>
  <c r="I27" i="3"/>
  <c r="I25" i="3"/>
  <c r="I24" i="3"/>
  <c r="I20" i="3"/>
  <c r="I18" i="3"/>
  <c r="I16" i="3"/>
  <c r="I22" i="3"/>
  <c r="F21" i="3"/>
  <c r="I21" i="3"/>
  <c r="I19" i="3"/>
  <c r="F25" i="3"/>
  <c r="F31" i="3"/>
  <c r="F30" i="3"/>
  <c r="F28" i="3"/>
  <c r="F27" i="3"/>
  <c r="F26" i="3"/>
  <c r="F24" i="3"/>
  <c r="F22" i="3"/>
  <c r="F19" i="3"/>
  <c r="F17" i="3"/>
  <c r="F23" i="3"/>
  <c r="F20" i="3"/>
  <c r="B39" i="3"/>
  <c r="B38" i="3"/>
  <c r="B37" i="3"/>
  <c r="B36" i="3"/>
  <c r="AS7" i="4"/>
  <c r="AR7" i="4"/>
  <c r="AQ7" i="4"/>
  <c r="AP7" i="4"/>
  <c r="AO7" i="4"/>
  <c r="AN7" i="4"/>
  <c r="AM7" i="4"/>
  <c r="AL7" i="4"/>
  <c r="AL7" i="12"/>
  <c r="AK7" i="12"/>
  <c r="AJ7" i="12"/>
  <c r="AI7" i="12"/>
  <c r="AH7" i="12"/>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AK7" i="4"/>
  <c r="AJ7" i="4"/>
  <c r="AI7" i="4"/>
  <c r="AH7" i="4"/>
  <c r="AG7" i="4"/>
  <c r="AF7" i="4"/>
  <c r="AE7" i="4"/>
  <c r="AD7" i="4"/>
  <c r="AC7" i="4"/>
  <c r="AB7" i="4"/>
  <c r="AA7" i="4"/>
  <c r="Z7" i="4"/>
  <c r="Y7" i="4"/>
  <c r="X7" i="4"/>
  <c r="W7" i="4"/>
  <c r="V7" i="4"/>
  <c r="U7" i="4"/>
  <c r="T7" i="4"/>
  <c r="S7" i="4"/>
  <c r="R7" i="4"/>
  <c r="Q7" i="4"/>
  <c r="P7" i="4"/>
  <c r="O7" i="4"/>
  <c r="N7" i="4"/>
  <c r="DP31" i="3"/>
  <c r="DE31" i="3"/>
  <c r="CT31" i="3"/>
  <c r="CI31" i="3"/>
  <c r="BX31" i="3"/>
  <c r="BM31" i="3"/>
  <c r="BB31" i="3"/>
  <c r="AQ31" i="3"/>
  <c r="AF31" i="3"/>
  <c r="U31" i="3"/>
  <c r="DP30" i="3"/>
  <c r="DE30" i="3"/>
  <c r="CT30" i="3"/>
  <c r="CI30" i="3"/>
  <c r="BX30" i="3"/>
  <c r="BM30" i="3"/>
  <c r="BB30" i="3"/>
  <c r="AQ30" i="3"/>
  <c r="AF30" i="3"/>
  <c r="U30" i="3"/>
  <c r="DP29" i="3"/>
  <c r="DE29" i="3"/>
  <c r="CT29" i="3"/>
  <c r="CI29" i="3"/>
  <c r="BX29" i="3"/>
  <c r="BM29" i="3"/>
  <c r="BB29" i="3"/>
  <c r="AQ29" i="3"/>
  <c r="AF29" i="3"/>
  <c r="U29" i="3"/>
  <c r="DP28" i="3"/>
  <c r="DE28" i="3"/>
  <c r="CT28" i="3"/>
  <c r="CI28" i="3"/>
  <c r="BX28" i="3"/>
  <c r="BM28" i="3"/>
  <c r="BB28" i="3"/>
  <c r="AQ28" i="3"/>
  <c r="AF28" i="3"/>
  <c r="U28" i="3"/>
  <c r="DP27" i="3"/>
  <c r="DE27" i="3"/>
  <c r="CT27" i="3"/>
  <c r="CI27" i="3"/>
  <c r="BX27" i="3"/>
  <c r="BM27" i="3"/>
  <c r="BB27" i="3"/>
  <c r="AQ27" i="3"/>
  <c r="AF27" i="3"/>
  <c r="U27" i="3"/>
  <c r="DP26" i="3"/>
  <c r="DE26" i="3"/>
  <c r="CT26" i="3"/>
  <c r="CI26" i="3"/>
  <c r="BX26" i="3"/>
  <c r="BM26" i="3"/>
  <c r="BB26" i="3"/>
  <c r="AQ26" i="3"/>
  <c r="AF26" i="3"/>
  <c r="U26" i="3"/>
  <c r="DP25" i="3"/>
  <c r="DE25" i="3"/>
  <c r="CT25" i="3"/>
  <c r="CI25" i="3"/>
  <c r="BX25" i="3"/>
  <c r="BM25" i="3"/>
  <c r="BB25" i="3"/>
  <c r="AQ25" i="3"/>
  <c r="AF25" i="3"/>
  <c r="U25" i="3"/>
  <c r="DP24" i="3"/>
  <c r="DE24" i="3"/>
  <c r="CT24" i="3"/>
  <c r="CI24" i="3"/>
  <c r="BX24" i="3"/>
  <c r="BM24" i="3"/>
  <c r="BB24" i="3"/>
  <c r="AQ24" i="3"/>
  <c r="AF24" i="3"/>
  <c r="U24" i="3"/>
  <c r="DP23" i="3"/>
  <c r="DE23" i="3"/>
  <c r="CT23" i="3"/>
  <c r="CI23" i="3"/>
  <c r="BX23" i="3"/>
  <c r="BM23" i="3"/>
  <c r="BB23" i="3"/>
  <c r="AQ23" i="3"/>
  <c r="AF23" i="3"/>
  <c r="U23" i="3"/>
  <c r="DP22" i="3"/>
  <c r="DE22" i="3"/>
  <c r="CT22" i="3"/>
  <c r="CI22" i="3"/>
  <c r="BX22" i="3"/>
  <c r="BM22" i="3"/>
  <c r="BB22" i="3"/>
  <c r="AQ22" i="3"/>
  <c r="AF22" i="3"/>
  <c r="U22" i="3"/>
  <c r="DP21" i="3"/>
  <c r="DE21" i="3"/>
  <c r="CT21" i="3"/>
  <c r="CI21" i="3"/>
  <c r="BX21" i="3"/>
  <c r="BM21" i="3"/>
  <c r="BB21" i="3"/>
  <c r="AQ21" i="3"/>
  <c r="AF21" i="3"/>
  <c r="U21" i="3"/>
  <c r="DP20" i="3"/>
  <c r="DE20" i="3"/>
  <c r="CT20" i="3"/>
  <c r="CI20" i="3"/>
  <c r="BX20" i="3"/>
  <c r="BM20" i="3"/>
  <c r="BB20" i="3"/>
  <c r="AQ20" i="3"/>
  <c r="AF20" i="3"/>
  <c r="U20" i="3"/>
  <c r="DP19" i="3"/>
  <c r="DE19" i="3"/>
  <c r="CT19" i="3"/>
  <c r="CI19" i="3"/>
  <c r="BX19" i="3"/>
  <c r="BM19" i="3"/>
  <c r="BB19" i="3"/>
  <c r="AQ19" i="3"/>
  <c r="AF19" i="3"/>
  <c r="U19" i="3"/>
  <c r="DP18" i="3"/>
  <c r="DE18" i="3"/>
  <c r="CT18" i="3"/>
  <c r="CI18" i="3"/>
  <c r="BX18" i="3"/>
  <c r="BM18" i="3"/>
  <c r="BB18" i="3"/>
  <c r="AQ18" i="3"/>
  <c r="AF18" i="3"/>
  <c r="U18" i="3"/>
  <c r="DP17" i="3"/>
  <c r="DE17" i="3"/>
  <c r="CT17" i="3"/>
  <c r="CI17" i="3"/>
  <c r="BX17" i="3"/>
  <c r="BM17" i="3"/>
  <c r="BB17" i="3"/>
  <c r="AQ17" i="3"/>
  <c r="AF17" i="3"/>
  <c r="U17" i="3"/>
  <c r="DP16" i="3"/>
  <c r="DE16" i="3"/>
  <c r="CT16" i="3"/>
  <c r="CI16" i="3"/>
  <c r="BX16" i="3"/>
  <c r="BM16" i="3"/>
  <c r="BB16" i="3"/>
  <c r="AQ16" i="3"/>
  <c r="AF16" i="3"/>
  <c r="U16" i="3"/>
  <c r="DP15" i="3"/>
  <c r="DE15" i="3"/>
  <c r="CT15" i="3"/>
  <c r="CI15" i="3"/>
  <c r="BX15" i="3"/>
  <c r="BM15" i="3"/>
  <c r="BB15" i="3"/>
  <c r="AQ15" i="3"/>
  <c r="AF15" i="3"/>
  <c r="U15" i="3"/>
  <c r="DP14" i="3"/>
  <c r="DE14" i="3"/>
  <c r="CT14" i="3"/>
  <c r="CI14" i="3"/>
  <c r="BX14" i="3"/>
  <c r="BM14" i="3"/>
  <c r="BB14" i="3"/>
  <c r="AQ14" i="3"/>
  <c r="AF14" i="3"/>
  <c r="U14" i="3"/>
  <c r="DP13" i="3"/>
  <c r="DE13" i="3"/>
  <c r="CT13" i="3"/>
  <c r="CI13" i="3"/>
  <c r="BX13" i="3"/>
  <c r="BM13" i="3"/>
  <c r="BB13" i="3"/>
  <c r="AQ13" i="3"/>
  <c r="AF13" i="3"/>
  <c r="U13" i="3"/>
  <c r="DP12" i="3"/>
  <c r="DE12" i="3"/>
  <c r="CT12" i="3"/>
  <c r="CI12" i="3"/>
  <c r="BX12" i="3"/>
  <c r="BM12" i="3"/>
  <c r="BB12" i="3"/>
  <c r="AQ12" i="3"/>
  <c r="AF12" i="3"/>
  <c r="U12" i="3"/>
  <c r="DP11" i="3"/>
  <c r="DE11" i="3"/>
  <c r="CT11" i="3"/>
  <c r="CI11" i="3"/>
  <c r="BX11" i="3"/>
  <c r="BM11" i="3"/>
  <c r="BB11" i="3"/>
  <c r="AQ11" i="3"/>
  <c r="AF11" i="3"/>
  <c r="U11" i="3"/>
  <c r="DP10" i="3"/>
  <c r="DE10" i="3"/>
  <c r="CT10" i="3"/>
  <c r="CI10" i="3"/>
  <c r="BX10" i="3"/>
  <c r="BM10" i="3"/>
  <c r="BB10" i="3"/>
  <c r="AQ10" i="3"/>
  <c r="AF10" i="3"/>
  <c r="U10" i="3"/>
  <c r="DP9" i="3"/>
  <c r="DE9" i="3"/>
  <c r="CT9" i="3"/>
  <c r="CI9" i="3"/>
  <c r="BX9" i="3"/>
  <c r="BM9" i="3"/>
  <c r="BB9" i="3"/>
  <c r="AQ9" i="3"/>
  <c r="AF9" i="3"/>
  <c r="U9" i="3"/>
  <c r="DP8" i="3"/>
  <c r="DE8" i="3"/>
  <c r="CT8" i="3"/>
  <c r="CI8" i="3"/>
  <c r="BX8" i="3"/>
  <c r="BM8" i="3"/>
  <c r="BB8" i="3"/>
  <c r="AQ8" i="3"/>
  <c r="AF8" i="3"/>
  <c r="U8" i="3"/>
  <c r="I26" i="3" l="1"/>
  <c r="I23" i="3"/>
  <c r="M33" i="3"/>
  <c r="F29" i="3"/>
  <c r="I17" i="3"/>
  <c r="CP19" i="3"/>
  <c r="AX19" i="3"/>
  <c r="BT19" i="3"/>
  <c r="AM19" i="3"/>
  <c r="DA19" i="3"/>
  <c r="Q19" i="3"/>
  <c r="DL19" i="3"/>
  <c r="CE19" i="3"/>
  <c r="AB19" i="3"/>
  <c r="BI19" i="3"/>
  <c r="G6" i="12"/>
  <c r="DI8" i="3"/>
  <c r="BQ8" i="3"/>
  <c r="Y8" i="3"/>
  <c r="CB8" i="3"/>
  <c r="AJ8" i="3"/>
  <c r="BF8" i="3"/>
  <c r="CM8" i="3"/>
  <c r="AU8" i="3"/>
  <c r="CX8" i="3"/>
  <c r="N8" i="3"/>
  <c r="CE10" i="3"/>
  <c r="AM10" i="3"/>
  <c r="DA10" i="3"/>
  <c r="BI10" i="3"/>
  <c r="Q10" i="3"/>
  <c r="DL10" i="3"/>
  <c r="BT10" i="3"/>
  <c r="AB10" i="3"/>
  <c r="CP10" i="3"/>
  <c r="AX10" i="3"/>
  <c r="DA13" i="3"/>
  <c r="BI13" i="3"/>
  <c r="Q13" i="3"/>
  <c r="CE13" i="3"/>
  <c r="AM13" i="3"/>
  <c r="CP13" i="3"/>
  <c r="DL13" i="3"/>
  <c r="BT13" i="3"/>
  <c r="AX13" i="3"/>
  <c r="AB13" i="3"/>
  <c r="DI16" i="3"/>
  <c r="BQ16" i="3"/>
  <c r="Y16" i="3"/>
  <c r="CM16" i="3"/>
  <c r="AU16" i="3"/>
  <c r="CX16" i="3"/>
  <c r="CB16" i="3"/>
  <c r="BF16" i="3"/>
  <c r="AJ16" i="3"/>
  <c r="N16" i="3"/>
  <c r="V6" i="12"/>
  <c r="CB23" i="3"/>
  <c r="AJ23" i="3"/>
  <c r="AC6" i="4"/>
  <c r="CM23" i="3"/>
  <c r="AU23" i="3"/>
  <c r="CX23" i="3"/>
  <c r="BF23" i="3"/>
  <c r="N23" i="3"/>
  <c r="DI23" i="3"/>
  <c r="BQ23" i="3"/>
  <c r="Y23" i="3"/>
  <c r="CP25" i="3"/>
  <c r="AX25" i="3"/>
  <c r="DA25" i="3"/>
  <c r="BI25" i="3"/>
  <c r="Q25" i="3"/>
  <c r="DL25" i="3"/>
  <c r="BT25" i="3"/>
  <c r="AB25" i="3"/>
  <c r="CE25" i="3"/>
  <c r="AM25" i="3"/>
  <c r="CP27" i="3"/>
  <c r="AX27" i="3"/>
  <c r="DA27" i="3"/>
  <c r="BI27" i="3"/>
  <c r="Q27" i="3"/>
  <c r="DL27" i="3"/>
  <c r="BT27" i="3"/>
  <c r="AB27" i="3"/>
  <c r="CE27" i="3"/>
  <c r="AM27" i="3"/>
  <c r="CP29" i="3"/>
  <c r="AX29" i="3"/>
  <c r="DA29" i="3"/>
  <c r="BI29" i="3"/>
  <c r="Q29" i="3"/>
  <c r="DL29" i="3"/>
  <c r="BT29" i="3"/>
  <c r="AB29" i="3"/>
  <c r="CE29" i="3"/>
  <c r="AM29" i="3"/>
  <c r="H6" i="12"/>
  <c r="O6" i="4"/>
  <c r="CM9" i="3"/>
  <c r="DI9" i="3"/>
  <c r="AU9" i="3"/>
  <c r="BF9" i="3"/>
  <c r="N9" i="3"/>
  <c r="CX9" i="3"/>
  <c r="BQ9" i="3"/>
  <c r="Y9" i="3"/>
  <c r="CB9" i="3"/>
  <c r="AJ9" i="3"/>
  <c r="M6" i="12"/>
  <c r="T6" i="4"/>
  <c r="DI14" i="3"/>
  <c r="BQ14" i="3"/>
  <c r="Y14" i="3"/>
  <c r="CM14" i="3"/>
  <c r="AU14" i="3"/>
  <c r="CX14" i="3"/>
  <c r="CB14" i="3"/>
  <c r="BF14" i="3"/>
  <c r="AJ14" i="3"/>
  <c r="N14" i="3"/>
  <c r="CP23" i="3"/>
  <c r="AX23" i="3"/>
  <c r="DA23" i="3"/>
  <c r="BI23" i="3"/>
  <c r="Q23" i="3"/>
  <c r="DL23" i="3"/>
  <c r="BT23" i="3"/>
  <c r="AB23" i="3"/>
  <c r="CE23" i="3"/>
  <c r="AM23" i="3"/>
  <c r="DL30" i="3"/>
  <c r="BT30" i="3"/>
  <c r="AB30" i="3"/>
  <c r="CE30" i="3"/>
  <c r="AM30" i="3"/>
  <c r="CP30" i="3"/>
  <c r="AX30" i="3"/>
  <c r="BI30" i="3"/>
  <c r="DA30" i="3"/>
  <c r="Q30" i="3"/>
  <c r="DA9" i="3"/>
  <c r="CP9" i="3"/>
  <c r="BI9" i="3"/>
  <c r="Q9" i="3"/>
  <c r="BT9" i="3"/>
  <c r="AB9" i="3"/>
  <c r="AM9" i="3"/>
  <c r="DL9" i="3"/>
  <c r="CE9" i="3"/>
  <c r="AX9" i="3"/>
  <c r="CE12" i="3"/>
  <c r="AM12" i="3"/>
  <c r="DA12" i="3"/>
  <c r="BI12" i="3"/>
  <c r="Q12" i="3"/>
  <c r="DL12" i="3"/>
  <c r="BT12" i="3"/>
  <c r="AB12" i="3"/>
  <c r="CP12" i="3"/>
  <c r="AX12" i="3"/>
  <c r="CM15" i="3"/>
  <c r="AU15" i="3"/>
  <c r="DI15" i="3"/>
  <c r="BQ15" i="3"/>
  <c r="Y15" i="3"/>
  <c r="CX15" i="3"/>
  <c r="CB15" i="3"/>
  <c r="BF15" i="3"/>
  <c r="AJ15" i="3"/>
  <c r="N15" i="3"/>
  <c r="W6" i="4"/>
  <c r="CM11" i="3"/>
  <c r="AU11" i="3"/>
  <c r="DI11" i="3"/>
  <c r="BQ11" i="3"/>
  <c r="Y11" i="3"/>
  <c r="CX11" i="3"/>
  <c r="CB11" i="3"/>
  <c r="BF11" i="3"/>
  <c r="AJ11" i="3"/>
  <c r="N11" i="3"/>
  <c r="CB17" i="3"/>
  <c r="CX17" i="3"/>
  <c r="AU17" i="3"/>
  <c r="CM17" i="3"/>
  <c r="BF17" i="3"/>
  <c r="Y17" i="3"/>
  <c r="AJ17" i="3"/>
  <c r="N17" i="3"/>
  <c r="BQ17" i="3"/>
  <c r="DI17" i="3"/>
  <c r="CB21" i="3"/>
  <c r="AJ21" i="3"/>
  <c r="CM21" i="3"/>
  <c r="AU21" i="3"/>
  <c r="T6" i="12"/>
  <c r="CX21" i="3"/>
  <c r="BF21" i="3"/>
  <c r="N21" i="3"/>
  <c r="AA6" i="4"/>
  <c r="DI21" i="3"/>
  <c r="BQ21" i="3"/>
  <c r="Y21" i="3"/>
  <c r="AH6" i="4"/>
  <c r="CX28" i="3"/>
  <c r="BF28" i="3"/>
  <c r="N28" i="3"/>
  <c r="DI28" i="3"/>
  <c r="BQ28" i="3"/>
  <c r="Y28" i="3"/>
  <c r="CB28" i="3"/>
  <c r="AJ28" i="3"/>
  <c r="AU28" i="3"/>
  <c r="CM28" i="3"/>
  <c r="I6" i="12"/>
  <c r="P6" i="4"/>
  <c r="DI10" i="3"/>
  <c r="BQ10" i="3"/>
  <c r="Y10" i="3"/>
  <c r="CM10" i="3"/>
  <c r="AU10" i="3"/>
  <c r="CX10" i="3"/>
  <c r="CB10" i="3"/>
  <c r="BF10" i="3"/>
  <c r="AJ10" i="3"/>
  <c r="N10" i="3"/>
  <c r="L6" i="12"/>
  <c r="CM13" i="3"/>
  <c r="AU13" i="3"/>
  <c r="DI13" i="3"/>
  <c r="BQ13" i="3"/>
  <c r="Y13" i="3"/>
  <c r="CX13" i="3"/>
  <c r="CB13" i="3"/>
  <c r="BF13" i="3"/>
  <c r="AJ13" i="3"/>
  <c r="N13" i="3"/>
  <c r="S6" i="4"/>
  <c r="CE14" i="3"/>
  <c r="AM14" i="3"/>
  <c r="DA14" i="3"/>
  <c r="BI14" i="3"/>
  <c r="Q14" i="3"/>
  <c r="DL14" i="3"/>
  <c r="CP14" i="3"/>
  <c r="BT14" i="3"/>
  <c r="AX14" i="3"/>
  <c r="AB14" i="3"/>
  <c r="N6" i="4"/>
  <c r="CX22" i="3" l="1"/>
  <c r="BF22" i="3"/>
  <c r="N22" i="3"/>
  <c r="DI22" i="3"/>
  <c r="BQ22" i="3"/>
  <c r="Y22" i="3"/>
  <c r="CB22" i="3"/>
  <c r="AJ22" i="3"/>
  <c r="CM22" i="3"/>
  <c r="AU22" i="3"/>
  <c r="AD6" i="12"/>
  <c r="CB31" i="3"/>
  <c r="AJ31" i="3"/>
  <c r="AK6" i="4"/>
  <c r="CM31" i="3"/>
  <c r="AU31" i="3"/>
  <c r="CX31" i="3"/>
  <c r="BF31" i="3"/>
  <c r="N31" i="3"/>
  <c r="BQ31" i="3"/>
  <c r="DI31" i="3"/>
  <c r="Y31" i="3"/>
  <c r="CP21" i="3"/>
  <c r="AX21" i="3"/>
  <c r="DA21" i="3"/>
  <c r="BI21" i="3"/>
  <c r="Q21" i="3"/>
  <c r="DL21" i="3"/>
  <c r="BT21" i="3"/>
  <c r="AB21" i="3"/>
  <c r="AM21" i="3"/>
  <c r="CE21" i="3"/>
  <c r="AD6" i="4"/>
  <c r="CX24" i="3"/>
  <c r="BF24" i="3"/>
  <c r="N24" i="3"/>
  <c r="DI24" i="3"/>
  <c r="BQ24" i="3"/>
  <c r="Y24" i="3"/>
  <c r="CB24" i="3"/>
  <c r="AJ24" i="3"/>
  <c r="W6" i="12"/>
  <c r="CM24" i="3"/>
  <c r="AU24" i="3"/>
  <c r="CP31" i="3"/>
  <c r="AX31" i="3"/>
  <c r="DA31" i="3"/>
  <c r="BI31" i="3"/>
  <c r="Q31" i="3"/>
  <c r="DL31" i="3"/>
  <c r="BT31" i="3"/>
  <c r="AB31" i="3"/>
  <c r="AM31" i="3"/>
  <c r="CE31" i="3"/>
  <c r="CX18" i="3"/>
  <c r="BF18" i="3"/>
  <c r="N18" i="3"/>
  <c r="DI18" i="3"/>
  <c r="CB18" i="3"/>
  <c r="Y18" i="3"/>
  <c r="CM18" i="3"/>
  <c r="BQ18" i="3"/>
  <c r="AJ18" i="3"/>
  <c r="AU18" i="3"/>
  <c r="CX20" i="3"/>
  <c r="BF20" i="3"/>
  <c r="N20" i="3"/>
  <c r="BQ20" i="3"/>
  <c r="AJ20" i="3"/>
  <c r="AU20" i="3"/>
  <c r="DI20" i="3"/>
  <c r="CB20" i="3"/>
  <c r="Y20" i="3"/>
  <c r="CM20" i="3"/>
  <c r="Z6" i="12"/>
  <c r="CB27" i="3"/>
  <c r="AJ27" i="3"/>
  <c r="AG6" i="4"/>
  <c r="CM27" i="3"/>
  <c r="AU27" i="3"/>
  <c r="CX27" i="3"/>
  <c r="BF27" i="3"/>
  <c r="N27" i="3"/>
  <c r="DI27" i="3"/>
  <c r="BQ27" i="3"/>
  <c r="Y27" i="3"/>
  <c r="DL28" i="3"/>
  <c r="BT28" i="3"/>
  <c r="AB28" i="3"/>
  <c r="CE28" i="3"/>
  <c r="AM28" i="3"/>
  <c r="CP28" i="3"/>
  <c r="AX28" i="3"/>
  <c r="DA28" i="3"/>
  <c r="Q28" i="3"/>
  <c r="BI28" i="3"/>
  <c r="CP17" i="3"/>
  <c r="AX17" i="3"/>
  <c r="DL17" i="3"/>
  <c r="CE17" i="3"/>
  <c r="Q17" i="3"/>
  <c r="BT17" i="3"/>
  <c r="AM17" i="3"/>
  <c r="BI17" i="3"/>
  <c r="DA17" i="3"/>
  <c r="AB17" i="3"/>
  <c r="CE8" i="3"/>
  <c r="AM8" i="3"/>
  <c r="CP8" i="3"/>
  <c r="AX8" i="3"/>
  <c r="Q8" i="3"/>
  <c r="BT8" i="3"/>
  <c r="AB8" i="3"/>
  <c r="DA8" i="3"/>
  <c r="BI8" i="3"/>
  <c r="DL8" i="3"/>
  <c r="DL24" i="3"/>
  <c r="BT24" i="3"/>
  <c r="AB24" i="3"/>
  <c r="CE24" i="3"/>
  <c r="AM24" i="3"/>
  <c r="CP24" i="3"/>
  <c r="AX24" i="3"/>
  <c r="BI24" i="3"/>
  <c r="DA24" i="3"/>
  <c r="Q24" i="3"/>
  <c r="AA6" i="12"/>
  <c r="P6" i="12"/>
  <c r="DL26" i="3"/>
  <c r="BT26" i="3"/>
  <c r="AB26" i="3"/>
  <c r="CE26" i="3"/>
  <c r="AM26" i="3"/>
  <c r="CP26" i="3"/>
  <c r="AX26" i="3"/>
  <c r="Q26" i="3"/>
  <c r="BI26" i="3"/>
  <c r="DA26" i="3"/>
  <c r="R6" i="12"/>
  <c r="CB19" i="3"/>
  <c r="AJ19" i="3"/>
  <c r="Y6" i="4"/>
  <c r="CM19" i="3"/>
  <c r="BF19" i="3"/>
  <c r="BQ19" i="3"/>
  <c r="CX19" i="3"/>
  <c r="AU19" i="3"/>
  <c r="N19" i="3"/>
  <c r="DI19" i="3"/>
  <c r="Y19" i="3"/>
  <c r="CE16" i="3" l="1"/>
  <c r="AM16" i="3"/>
  <c r="DA16" i="3"/>
  <c r="BI16" i="3"/>
  <c r="Q16" i="3"/>
  <c r="DL16" i="3"/>
  <c r="CP16" i="3"/>
  <c r="BT16" i="3"/>
  <c r="AX16" i="3"/>
  <c r="AB16" i="3"/>
  <c r="O6" i="12"/>
  <c r="V6" i="4"/>
  <c r="CB25" i="3"/>
  <c r="AJ25" i="3"/>
  <c r="CM25" i="3"/>
  <c r="AU25" i="3"/>
  <c r="X6" i="12"/>
  <c r="AE6" i="4"/>
  <c r="CX25" i="3"/>
  <c r="BF25" i="3"/>
  <c r="N25" i="3"/>
  <c r="DI25" i="3"/>
  <c r="BQ25" i="3"/>
  <c r="Y25" i="3"/>
  <c r="DA11" i="3" l="1"/>
  <c r="BI11" i="3"/>
  <c r="Q11" i="3"/>
  <c r="CE11" i="3"/>
  <c r="AM11" i="3"/>
  <c r="CP11" i="3"/>
  <c r="AX11" i="3"/>
  <c r="DL11" i="3"/>
  <c r="BT11" i="3"/>
  <c r="AB11" i="3"/>
  <c r="Q6" i="4"/>
  <c r="J6" i="12"/>
  <c r="R6" i="4"/>
  <c r="K6" i="12"/>
  <c r="DI12" i="3"/>
  <c r="BQ12" i="3"/>
  <c r="Y12" i="3"/>
  <c r="CM12" i="3"/>
  <c r="AU12" i="3"/>
  <c r="CX12" i="3"/>
  <c r="CB12" i="3"/>
  <c r="BF12" i="3"/>
  <c r="AJ12" i="3"/>
  <c r="N12" i="3"/>
  <c r="DA15" i="3"/>
  <c r="BI15" i="3"/>
  <c r="Q15" i="3"/>
  <c r="CE15" i="3"/>
  <c r="AM15" i="3"/>
  <c r="DL15" i="3"/>
  <c r="CP15" i="3"/>
  <c r="BT15" i="3"/>
  <c r="AX15" i="3"/>
  <c r="AB15" i="3"/>
  <c r="N6" i="12"/>
  <c r="U6" i="4"/>
  <c r="F49" i="12"/>
  <c r="X43" i="3"/>
  <c r="AI43" i="3" s="1"/>
  <c r="AT43" i="3" s="1"/>
  <c r="BE43" i="3" s="1"/>
  <c r="BP43" i="3" s="1"/>
  <c r="CA43" i="3" s="1"/>
  <c r="CL43" i="3" s="1"/>
  <c r="CW43" i="3" s="1"/>
  <c r="DH43" i="3" s="1"/>
  <c r="CX30" i="3" l="1"/>
  <c r="BF30" i="3"/>
  <c r="N30" i="3"/>
  <c r="AC6" i="12"/>
  <c r="DI30" i="3"/>
  <c r="BQ30" i="3"/>
  <c r="Y30" i="3"/>
  <c r="AJ6" i="4"/>
  <c r="CB30" i="3"/>
  <c r="AJ30" i="3"/>
  <c r="CM30" i="3"/>
  <c r="AU30" i="3"/>
  <c r="DL22" i="3"/>
  <c r="BT22" i="3"/>
  <c r="AB22" i="3"/>
  <c r="CE22" i="3"/>
  <c r="AM22" i="3"/>
  <c r="CP22" i="3"/>
  <c r="AX22" i="3"/>
  <c r="DA22" i="3"/>
  <c r="BI22" i="3"/>
  <c r="Q22" i="3"/>
  <c r="U6" i="12"/>
  <c r="AB6" i="4"/>
  <c r="DL20" i="3"/>
  <c r="BT20" i="3"/>
  <c r="AB20" i="3"/>
  <c r="DA20" i="3"/>
  <c r="AX20" i="3"/>
  <c r="Q20" i="3"/>
  <c r="CE20" i="3"/>
  <c r="CP20" i="3"/>
  <c r="BI20" i="3"/>
  <c r="AM20" i="3"/>
  <c r="S6" i="12"/>
  <c r="Z6" i="4"/>
  <c r="DL18" i="3"/>
  <c r="BT18" i="3"/>
  <c r="AB18" i="3"/>
  <c r="CP18" i="3"/>
  <c r="BI18" i="3"/>
  <c r="AM18" i="3"/>
  <c r="DA18" i="3"/>
  <c r="AX18" i="3"/>
  <c r="Q18" i="3"/>
  <c r="CE18" i="3"/>
  <c r="X6" i="4"/>
  <c r="Q6" i="12"/>
  <c r="CB29" i="3"/>
  <c r="AJ29" i="3"/>
  <c r="CM29" i="3"/>
  <c r="AU29" i="3"/>
  <c r="AB6" i="12"/>
  <c r="CX29" i="3"/>
  <c r="BF29" i="3"/>
  <c r="N29" i="3"/>
  <c r="DI29" i="3"/>
  <c r="Y29" i="3"/>
  <c r="BQ29" i="3"/>
  <c r="AI6" i="4"/>
  <c r="CX26" i="3"/>
  <c r="BF26" i="3"/>
  <c r="N26" i="3"/>
  <c r="Y6" i="12"/>
  <c r="DI26" i="3"/>
  <c r="BQ26" i="3"/>
  <c r="Y26" i="3"/>
  <c r="AF6" i="4"/>
  <c r="CB26" i="3"/>
  <c r="AJ26" i="3"/>
  <c r="CM26" i="3"/>
  <c r="AU26" i="3"/>
  <c r="G9" i="4"/>
  <c r="G10" i="4"/>
  <c r="G11" i="4"/>
  <c r="G12" i="4"/>
  <c r="G13" i="4"/>
  <c r="G14" i="4"/>
  <c r="G15" i="4"/>
  <c r="G16" i="4"/>
  <c r="G17" i="4"/>
  <c r="G8" i="4"/>
  <c r="A8" i="3" l="1"/>
  <c r="A9" i="3" l="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44" i="3" s="1"/>
  <c r="C20" i="12"/>
  <c r="C19" i="12"/>
  <c r="C18" i="12"/>
  <c r="C17" i="12"/>
  <c r="C16" i="12"/>
  <c r="C15" i="12"/>
  <c r="C14" i="12"/>
  <c r="C13" i="12"/>
  <c r="C12" i="12"/>
  <c r="A12" i="12"/>
  <c r="C11" i="12"/>
  <c r="AL5" i="12"/>
  <c r="AK5"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C9" i="4"/>
  <c r="C10" i="4"/>
  <c r="C11" i="4"/>
  <c r="C12" i="4"/>
  <c r="C13" i="4"/>
  <c r="C14" i="4"/>
  <c r="C15" i="4"/>
  <c r="C16" i="4"/>
  <c r="C17" i="4"/>
  <c r="C8" i="4"/>
  <c r="AJ12" i="12" l="1"/>
  <c r="AF12" i="12"/>
  <c r="AB12" i="12"/>
  <c r="X12" i="12"/>
  <c r="T12" i="12"/>
  <c r="P12" i="12"/>
  <c r="L12" i="12"/>
  <c r="H12" i="12"/>
  <c r="AI12" i="12"/>
  <c r="AE12" i="12"/>
  <c r="AA12" i="12"/>
  <c r="W12" i="12"/>
  <c r="S12" i="12"/>
  <c r="O12" i="12"/>
  <c r="K12" i="12"/>
  <c r="G12" i="12"/>
  <c r="AL12" i="12"/>
  <c r="AH12" i="12"/>
  <c r="AD12" i="12"/>
  <c r="Z12" i="12"/>
  <c r="V12" i="12"/>
  <c r="R12" i="12"/>
  <c r="N12" i="12"/>
  <c r="J12" i="12"/>
  <c r="AG12" i="12"/>
  <c r="Q12" i="12"/>
  <c r="AC12" i="12"/>
  <c r="M12" i="12"/>
  <c r="Y12" i="12"/>
  <c r="I12" i="12"/>
  <c r="U12" i="12"/>
  <c r="AK12" i="12"/>
  <c r="AB13" i="12"/>
  <c r="L13" i="12"/>
  <c r="AA13" i="12"/>
  <c r="K13" i="12"/>
  <c r="AD13" i="12"/>
  <c r="N13" i="12"/>
  <c r="AC13" i="12"/>
  <c r="AK13" i="12"/>
  <c r="AA8" i="4"/>
  <c r="O4" i="3"/>
  <c r="R8" i="4"/>
  <c r="Z8" i="4"/>
  <c r="O8" i="4"/>
  <c r="S8" i="4"/>
  <c r="T8" i="4"/>
  <c r="P8" i="4"/>
  <c r="U8" i="4"/>
  <c r="X8" i="4"/>
  <c r="AC8" i="4"/>
  <c r="AE8" i="4"/>
  <c r="AF8" i="4"/>
  <c r="Q8" i="4"/>
  <c r="V8" i="4"/>
  <c r="W8" i="4"/>
  <c r="Y8" i="4"/>
  <c r="AD8" i="4"/>
  <c r="AG8" i="4"/>
  <c r="AJ8" i="4"/>
  <c r="AK8" i="4"/>
  <c r="N8" i="4"/>
  <c r="AB8" i="4"/>
  <c r="I8" i="4"/>
  <c r="AH8" i="4"/>
  <c r="AI8" i="4"/>
  <c r="AJ11" i="12"/>
  <c r="AF11" i="12"/>
  <c r="AB11" i="12"/>
  <c r="X11" i="12"/>
  <c r="T11" i="12"/>
  <c r="P11" i="12"/>
  <c r="L11" i="12"/>
  <c r="H11" i="12"/>
  <c r="AI11" i="12"/>
  <c r="AE11" i="12"/>
  <c r="AA11" i="12"/>
  <c r="W11" i="12"/>
  <c r="S11" i="12"/>
  <c r="O11" i="12"/>
  <c r="K11" i="12"/>
  <c r="G11" i="12"/>
  <c r="AL11" i="12"/>
  <c r="AH11" i="12"/>
  <c r="AD11" i="12"/>
  <c r="Z11" i="12"/>
  <c r="V11" i="12"/>
  <c r="R11" i="12"/>
  <c r="N11" i="12"/>
  <c r="J11" i="12"/>
  <c r="AG11" i="12"/>
  <c r="Q11" i="12"/>
  <c r="AC11" i="12"/>
  <c r="M11" i="12"/>
  <c r="Y11" i="12"/>
  <c r="I11" i="12"/>
  <c r="AK11" i="12"/>
  <c r="U11" i="12"/>
  <c r="A13" i="12"/>
  <c r="X13" i="12" s="1"/>
  <c r="I13" i="12" l="1"/>
  <c r="Q13" i="12"/>
  <c r="R13" i="12"/>
  <c r="AH13" i="12"/>
  <c r="O13" i="12"/>
  <c r="AE13" i="12"/>
  <c r="P13" i="12"/>
  <c r="AF13" i="12"/>
  <c r="Y13" i="12"/>
  <c r="AG13" i="12"/>
  <c r="V13" i="12"/>
  <c r="AL13" i="12"/>
  <c r="S13" i="12"/>
  <c r="AI13" i="12"/>
  <c r="T13" i="12"/>
  <c r="AJ13" i="12"/>
  <c r="U13" i="12"/>
  <c r="M13" i="12"/>
  <c r="J13" i="12"/>
  <c r="Z13" i="12"/>
  <c r="G13" i="12"/>
  <c r="W13" i="12"/>
  <c r="H13" i="12"/>
  <c r="A45" i="3"/>
  <c r="A46" i="3" s="1"/>
  <c r="A47" i="3" s="1"/>
  <c r="A48" i="3" s="1"/>
  <c r="A49" i="3" s="1"/>
  <c r="A50" i="3" s="1"/>
  <c r="A51" i="3" s="1"/>
  <c r="A14" i="12"/>
  <c r="A6" i="3" l="1"/>
  <c r="AJ14" i="12"/>
  <c r="T14" i="12"/>
  <c r="AI14" i="12"/>
  <c r="S14" i="12"/>
  <c r="AL14" i="12"/>
  <c r="V14" i="12"/>
  <c r="AG14" i="12"/>
  <c r="Y14" i="12"/>
  <c r="AE14" i="12"/>
  <c r="AH14" i="12"/>
  <c r="Q14" i="12"/>
  <c r="H14" i="12"/>
  <c r="G14" i="12"/>
  <c r="AF14" i="12"/>
  <c r="P14" i="12"/>
  <c r="O14" i="12"/>
  <c r="R14" i="12"/>
  <c r="I14" i="12"/>
  <c r="X14" i="12"/>
  <c r="W14" i="12"/>
  <c r="Z14" i="12"/>
  <c r="AB14" i="12"/>
  <c r="L14" i="12"/>
  <c r="AA14" i="12"/>
  <c r="K14" i="12"/>
  <c r="AD14" i="12"/>
  <c r="N14" i="12"/>
  <c r="AC14" i="12"/>
  <c r="U14" i="12"/>
  <c r="J14" i="12"/>
  <c r="AK14" i="12"/>
  <c r="M14" i="12"/>
  <c r="A15" i="12"/>
  <c r="X15" i="12" l="1"/>
  <c r="H15" i="12"/>
  <c r="W15" i="12"/>
  <c r="G15" i="12"/>
  <c r="Z15" i="12"/>
  <c r="J15" i="12"/>
  <c r="M15" i="12"/>
  <c r="U15" i="12"/>
  <c r="L15" i="12"/>
  <c r="K15" i="12"/>
  <c r="AC15" i="12"/>
  <c r="AJ15" i="12"/>
  <c r="T15" i="12"/>
  <c r="AI15" i="12"/>
  <c r="S15" i="12"/>
  <c r="AL15" i="12"/>
  <c r="V15" i="12"/>
  <c r="AG15" i="12"/>
  <c r="Y15" i="12"/>
  <c r="AB15" i="12"/>
  <c r="N15" i="12"/>
  <c r="AF15" i="12"/>
  <c r="P15" i="12"/>
  <c r="AE15" i="12"/>
  <c r="O15" i="12"/>
  <c r="AH15" i="12"/>
  <c r="R15" i="12"/>
  <c r="Q15" i="12"/>
  <c r="I15" i="12"/>
  <c r="AA15" i="12"/>
  <c r="AD15" i="12"/>
  <c r="AK15" i="12"/>
  <c r="A16" i="12"/>
  <c r="AB16" i="12" l="1"/>
  <c r="L16" i="12"/>
  <c r="AA16" i="12"/>
  <c r="K16" i="12"/>
  <c r="AD16" i="12"/>
  <c r="N16" i="12"/>
  <c r="AC16" i="12"/>
  <c r="U16" i="12"/>
  <c r="AF16" i="12"/>
  <c r="O16" i="12"/>
  <c r="Q16" i="12"/>
  <c r="X16" i="12"/>
  <c r="H16" i="12"/>
  <c r="W16" i="12"/>
  <c r="G16" i="12"/>
  <c r="Z16" i="12"/>
  <c r="J16" i="12"/>
  <c r="M16" i="12"/>
  <c r="AK16" i="12"/>
  <c r="P16" i="12"/>
  <c r="R16" i="12"/>
  <c r="I16" i="12"/>
  <c r="AJ16" i="12"/>
  <c r="T16" i="12"/>
  <c r="AI16" i="12"/>
  <c r="S16" i="12"/>
  <c r="AL16" i="12"/>
  <c r="V16" i="12"/>
  <c r="AG16" i="12"/>
  <c r="Y16" i="12"/>
  <c r="AE16" i="12"/>
  <c r="AH16" i="12"/>
  <c r="A17" i="12"/>
  <c r="X17" i="12" l="1"/>
  <c r="H17" i="12"/>
  <c r="W17" i="12"/>
  <c r="G17" i="12"/>
  <c r="Z17" i="12"/>
  <c r="J17" i="12"/>
  <c r="M17" i="12"/>
  <c r="U17" i="12"/>
  <c r="AA17" i="12"/>
  <c r="AC17" i="12"/>
  <c r="AJ17" i="12"/>
  <c r="T17" i="12"/>
  <c r="AI17" i="12"/>
  <c r="S17" i="12"/>
  <c r="AL17" i="12"/>
  <c r="V17" i="12"/>
  <c r="AG17" i="12"/>
  <c r="Y17" i="12"/>
  <c r="AB17" i="12"/>
  <c r="L17" i="12"/>
  <c r="K17" i="12"/>
  <c r="N17" i="12"/>
  <c r="AF17" i="12"/>
  <c r="P17" i="12"/>
  <c r="AE17" i="12"/>
  <c r="O17" i="12"/>
  <c r="AH17" i="12"/>
  <c r="R17" i="12"/>
  <c r="Q17" i="12"/>
  <c r="I17" i="12"/>
  <c r="AD17" i="12"/>
  <c r="AK17" i="12"/>
  <c r="A18" i="12"/>
  <c r="AJ18" i="12" l="1"/>
  <c r="T18" i="12"/>
  <c r="AI18" i="12"/>
  <c r="S18" i="12"/>
  <c r="AL18" i="12"/>
  <c r="V18" i="12"/>
  <c r="AG18" i="12"/>
  <c r="Y18" i="12"/>
  <c r="AF18" i="12"/>
  <c r="P18" i="12"/>
  <c r="O18" i="12"/>
  <c r="AH18" i="12"/>
  <c r="Q18" i="12"/>
  <c r="AE18" i="12"/>
  <c r="R18" i="12"/>
  <c r="I18" i="12"/>
  <c r="AB18" i="12"/>
  <c r="L18" i="12"/>
  <c r="AA18" i="12"/>
  <c r="K18" i="12"/>
  <c r="AD18" i="12"/>
  <c r="N18" i="12"/>
  <c r="AC18" i="12"/>
  <c r="U18" i="12"/>
  <c r="H18" i="12"/>
  <c r="J18" i="12"/>
  <c r="AK18" i="12"/>
  <c r="Z18" i="12"/>
  <c r="W18" i="12"/>
  <c r="M18" i="12"/>
  <c r="G18" i="12"/>
  <c r="X18" i="12"/>
  <c r="A19" i="12"/>
  <c r="AJ19" i="12" l="1"/>
  <c r="T19" i="12"/>
  <c r="AI19" i="12"/>
  <c r="S19" i="12"/>
  <c r="AL19" i="12"/>
  <c r="V19" i="12"/>
  <c r="AG19" i="12"/>
  <c r="Y19" i="12"/>
  <c r="G19" i="12"/>
  <c r="AF19" i="12"/>
  <c r="P19" i="12"/>
  <c r="AE19" i="12"/>
  <c r="O19" i="12"/>
  <c r="AH19" i="12"/>
  <c r="R19" i="12"/>
  <c r="Q19" i="12"/>
  <c r="I19" i="12"/>
  <c r="J19" i="12"/>
  <c r="AB19" i="12"/>
  <c r="L19" i="12"/>
  <c r="AA19" i="12"/>
  <c r="K19" i="12"/>
  <c r="AD19" i="12"/>
  <c r="N19" i="12"/>
  <c r="AC19" i="12"/>
  <c r="AK19" i="12"/>
  <c r="X19" i="12"/>
  <c r="H19" i="12"/>
  <c r="W19" i="12"/>
  <c r="Z19" i="12"/>
  <c r="M19" i="12"/>
  <c r="U19" i="12"/>
  <c r="A20" i="12"/>
  <c r="AJ20" i="12" l="1"/>
  <c r="T20" i="12"/>
  <c r="AI20" i="12"/>
  <c r="AI25" i="12" s="1"/>
  <c r="S20" i="12"/>
  <c r="S35" i="12" s="1"/>
  <c r="AL20" i="12"/>
  <c r="V20" i="12"/>
  <c r="AG20" i="12"/>
  <c r="AG25" i="12" s="1"/>
  <c r="Y20" i="12"/>
  <c r="Y43" i="12" s="1"/>
  <c r="W20" i="12"/>
  <c r="J20" i="12"/>
  <c r="AF20" i="12"/>
  <c r="P20" i="12"/>
  <c r="AE20" i="12"/>
  <c r="O20" i="12"/>
  <c r="AH20" i="12"/>
  <c r="R20" i="12"/>
  <c r="Q20" i="12"/>
  <c r="Q47" i="12" s="1"/>
  <c r="I20" i="12"/>
  <c r="X20" i="12"/>
  <c r="X25" i="12" s="1"/>
  <c r="G20" i="12"/>
  <c r="M20" i="12"/>
  <c r="AB20" i="12"/>
  <c r="L20" i="12"/>
  <c r="AA20" i="12"/>
  <c r="AA33" i="12" s="1"/>
  <c r="K20" i="12"/>
  <c r="K38" i="12" s="1"/>
  <c r="AD20" i="12"/>
  <c r="N20" i="12"/>
  <c r="AC20" i="12"/>
  <c r="U20" i="12"/>
  <c r="H20" i="12"/>
  <c r="H43" i="12" s="1"/>
  <c r="Z20" i="12"/>
  <c r="AK20" i="12"/>
  <c r="Q40" i="12"/>
  <c r="K47" i="12" l="1"/>
  <c r="Q38" i="12"/>
  <c r="Q26" i="12"/>
  <c r="Q23" i="12"/>
  <c r="K23" i="12"/>
  <c r="Q29" i="12"/>
  <c r="Q45" i="12"/>
  <c r="K40" i="12"/>
  <c r="Q27" i="12"/>
  <c r="K43" i="12"/>
  <c r="Q36" i="12"/>
  <c r="K24" i="12"/>
  <c r="Q35" i="12"/>
  <c r="Q34" i="12"/>
  <c r="Q25" i="12"/>
  <c r="Q31" i="12"/>
  <c r="K29" i="12"/>
  <c r="Q46" i="12"/>
  <c r="Q33" i="12"/>
  <c r="Q43" i="12"/>
  <c r="Q37" i="12"/>
  <c r="X42" i="12"/>
  <c r="Q32" i="12"/>
  <c r="X45" i="12"/>
  <c r="K46" i="12"/>
  <c r="K41" i="12"/>
  <c r="K35" i="12"/>
  <c r="K28" i="12"/>
  <c r="K32" i="12"/>
  <c r="Q30" i="12"/>
  <c r="Q28" i="12"/>
  <c r="Q39" i="12"/>
  <c r="Q42" i="12"/>
  <c r="AI36" i="12"/>
  <c r="AI27" i="12"/>
  <c r="H34" i="12"/>
  <c r="AG23" i="12"/>
  <c r="AG27" i="12"/>
  <c r="X34" i="12"/>
  <c r="AI24" i="12"/>
  <c r="AI41" i="12"/>
  <c r="AG30" i="12"/>
  <c r="X24" i="12"/>
  <c r="Q24" i="12"/>
  <c r="H38" i="12"/>
  <c r="AI26" i="12"/>
  <c r="AG36" i="12"/>
  <c r="X37" i="12"/>
  <c r="X36" i="12"/>
  <c r="Q41" i="12"/>
  <c r="AG38" i="12"/>
  <c r="X27" i="12"/>
  <c r="X35" i="12"/>
  <c r="X31" i="12"/>
  <c r="X38" i="12"/>
  <c r="AI31" i="12"/>
  <c r="AG46" i="12"/>
  <c r="AG29" i="12"/>
  <c r="X32" i="12"/>
  <c r="X30" i="12"/>
  <c r="X33" i="12"/>
  <c r="H24" i="12"/>
  <c r="Q44" i="12"/>
  <c r="H30" i="12"/>
  <c r="H33" i="12"/>
  <c r="H46" i="12"/>
  <c r="AA31" i="12"/>
  <c r="AI32" i="12"/>
  <c r="AI39" i="12"/>
  <c r="AI47" i="12"/>
  <c r="AG44" i="12"/>
  <c r="AG40" i="12"/>
  <c r="AG26" i="12"/>
  <c r="X47" i="12"/>
  <c r="X40" i="12"/>
  <c r="X39" i="12"/>
  <c r="X46" i="12"/>
  <c r="X41" i="12"/>
  <c r="X23" i="12"/>
  <c r="AA43" i="12"/>
  <c r="AI44" i="12"/>
  <c r="AI40" i="12"/>
  <c r="AG31" i="12"/>
  <c r="AG47" i="12"/>
  <c r="X44" i="12"/>
  <c r="X29" i="12"/>
  <c r="X28" i="12"/>
  <c r="X43" i="12"/>
  <c r="X26" i="12"/>
  <c r="AA29" i="12"/>
  <c r="Y30" i="12"/>
  <c r="H35" i="12"/>
  <c r="H39" i="12"/>
  <c r="AA23" i="12"/>
  <c r="H45" i="12"/>
  <c r="H28" i="12"/>
  <c r="H40" i="12"/>
  <c r="H41" i="12"/>
  <c r="H23" i="12"/>
  <c r="H36" i="12"/>
  <c r="H27" i="12"/>
  <c r="H42" i="12"/>
  <c r="AA39" i="12"/>
  <c r="AA44" i="12"/>
  <c r="S30" i="12"/>
  <c r="Y47" i="12"/>
  <c r="AA42" i="12"/>
  <c r="AA35" i="12"/>
  <c r="S37" i="12"/>
  <c r="S40" i="12"/>
  <c r="AA32" i="12"/>
  <c r="AA24" i="12"/>
  <c r="AA28" i="12"/>
  <c r="S34" i="12"/>
  <c r="S29" i="12"/>
  <c r="S31" i="12"/>
  <c r="Y42" i="12"/>
  <c r="Y39" i="12"/>
  <c r="S25" i="12"/>
  <c r="S44" i="12"/>
  <c r="S45" i="12"/>
  <c r="Y29" i="12"/>
  <c r="S27" i="12"/>
  <c r="S26" i="12"/>
  <c r="Y37" i="12"/>
  <c r="AK30" i="12"/>
  <c r="AK32" i="12"/>
  <c r="AK42" i="12"/>
  <c r="AK25" i="12"/>
  <c r="AK40" i="12"/>
  <c r="AK28" i="12"/>
  <c r="AK41" i="12"/>
  <c r="AK39" i="12"/>
  <c r="AK24" i="12"/>
  <c r="AK34" i="12"/>
  <c r="AK36" i="12"/>
  <c r="AK44" i="12"/>
  <c r="AK33" i="12"/>
  <c r="AK38" i="12"/>
  <c r="AK31" i="12"/>
  <c r="AK29" i="12"/>
  <c r="AK46" i="12"/>
  <c r="AK26" i="12"/>
  <c r="AK27" i="12"/>
  <c r="AK47" i="12"/>
  <c r="AK45" i="12"/>
  <c r="AK37" i="12"/>
  <c r="AK35" i="12"/>
  <c r="AK43" i="12"/>
  <c r="AK23" i="12"/>
  <c r="AC34" i="12"/>
  <c r="AC25" i="12"/>
  <c r="AC30" i="12"/>
  <c r="AC40" i="12"/>
  <c r="AC35" i="12"/>
  <c r="AC28" i="12"/>
  <c r="AC36" i="12"/>
  <c r="AC38" i="12"/>
  <c r="AC39" i="12"/>
  <c r="AC43" i="12"/>
  <c r="AC26" i="12"/>
  <c r="AC32" i="12"/>
  <c r="AC45" i="12"/>
  <c r="AC29" i="12"/>
  <c r="AC27" i="12"/>
  <c r="AC37" i="12"/>
  <c r="AC33" i="12"/>
  <c r="AC46" i="12"/>
  <c r="AC42" i="12"/>
  <c r="AC44" i="12"/>
  <c r="AC41" i="12"/>
  <c r="AC31" i="12"/>
  <c r="AC24" i="12"/>
  <c r="AC23" i="12"/>
  <c r="AC47" i="12"/>
  <c r="AA34" i="12"/>
  <c r="AA25" i="12"/>
  <c r="AA30" i="12"/>
  <c r="AA45" i="12"/>
  <c r="AA46" i="12"/>
  <c r="AA37" i="12"/>
  <c r="AA41" i="12"/>
  <c r="AA38" i="12"/>
  <c r="AA26" i="12"/>
  <c r="AA40" i="12"/>
  <c r="AA47" i="12"/>
  <c r="AA27" i="12"/>
  <c r="AA36" i="12"/>
  <c r="G45" i="12"/>
  <c r="G46" i="12"/>
  <c r="G40" i="12"/>
  <c r="G27" i="12"/>
  <c r="G29" i="12"/>
  <c r="G25" i="12"/>
  <c r="G37" i="12"/>
  <c r="G39" i="12"/>
  <c r="G35" i="12"/>
  <c r="G28" i="12"/>
  <c r="G41" i="12"/>
  <c r="G32" i="12"/>
  <c r="G30" i="12"/>
  <c r="G38" i="12"/>
  <c r="G47" i="12"/>
  <c r="G42" i="12"/>
  <c r="G33" i="12"/>
  <c r="G26" i="12"/>
  <c r="G34" i="12"/>
  <c r="G43" i="12"/>
  <c r="G23" i="12"/>
  <c r="G31" i="12"/>
  <c r="G24" i="12"/>
  <c r="G44" i="12"/>
  <c r="G36" i="12"/>
  <c r="R34" i="12"/>
  <c r="R41" i="12"/>
  <c r="R38" i="12"/>
  <c r="R42" i="12"/>
  <c r="R46" i="12"/>
  <c r="R44" i="12"/>
  <c r="R25" i="12"/>
  <c r="R23" i="12"/>
  <c r="R29" i="12"/>
  <c r="R27" i="12"/>
  <c r="R35" i="12"/>
  <c r="R32" i="12"/>
  <c r="R43" i="12"/>
  <c r="R36" i="12"/>
  <c r="R33" i="12"/>
  <c r="R24" i="12"/>
  <c r="R37" i="12"/>
  <c r="R31" i="12"/>
  <c r="R40" i="12"/>
  <c r="R39" i="12"/>
  <c r="R45" i="12"/>
  <c r="R28" i="12"/>
  <c r="R47" i="12"/>
  <c r="R26" i="12"/>
  <c r="R30" i="12"/>
  <c r="P28" i="12"/>
  <c r="P43" i="12"/>
  <c r="P41" i="12"/>
  <c r="P39" i="12"/>
  <c r="P30" i="12"/>
  <c r="P36" i="12"/>
  <c r="P45" i="12"/>
  <c r="P32" i="12"/>
  <c r="P40" i="12"/>
  <c r="P31" i="12"/>
  <c r="P44" i="12"/>
  <c r="P38" i="12"/>
  <c r="P42" i="12"/>
  <c r="P27" i="12"/>
  <c r="P35" i="12"/>
  <c r="P24" i="12"/>
  <c r="P25" i="12"/>
  <c r="P26" i="12"/>
  <c r="P47" i="12"/>
  <c r="P37" i="12"/>
  <c r="P46" i="12"/>
  <c r="P29" i="12"/>
  <c r="P34" i="12"/>
  <c r="P23" i="12"/>
  <c r="P33" i="12"/>
  <c r="Y33" i="12"/>
  <c r="Y40" i="12"/>
  <c r="Y38" i="12"/>
  <c r="Y25" i="12"/>
  <c r="Y36" i="12"/>
  <c r="Y46" i="12"/>
  <c r="Y24" i="12"/>
  <c r="Y28" i="12"/>
  <c r="Y41" i="12"/>
  <c r="Y45" i="12"/>
  <c r="Y34" i="12"/>
  <c r="Y35" i="12"/>
  <c r="Y26" i="12"/>
  <c r="Y32" i="12"/>
  <c r="Y27" i="12"/>
  <c r="Y44" i="12"/>
  <c r="Y23" i="12"/>
  <c r="Y31" i="12"/>
  <c r="S47" i="12"/>
  <c r="S38" i="12"/>
  <c r="S41" i="12"/>
  <c r="S42" i="12"/>
  <c r="S43" i="12"/>
  <c r="S36" i="12"/>
  <c r="S39" i="12"/>
  <c r="S23" i="12"/>
  <c r="S46" i="12"/>
  <c r="S32" i="12"/>
  <c r="S33" i="12"/>
  <c r="S24" i="12"/>
  <c r="S28" i="12"/>
  <c r="Z33" i="12"/>
  <c r="Z42" i="12"/>
  <c r="Z43" i="12"/>
  <c r="Z34" i="12"/>
  <c r="Z31" i="12"/>
  <c r="Z28" i="12"/>
  <c r="Z41" i="12"/>
  <c r="Z24" i="12"/>
  <c r="Z47" i="12"/>
  <c r="Z25" i="12"/>
  <c r="Z37" i="12"/>
  <c r="Z40" i="12"/>
  <c r="Z45" i="12"/>
  <c r="Z29" i="12"/>
  <c r="Z27" i="12"/>
  <c r="Z46" i="12"/>
  <c r="Z39" i="12"/>
  <c r="Z23" i="12"/>
  <c r="Z44" i="12"/>
  <c r="Z35" i="12"/>
  <c r="Z26" i="12"/>
  <c r="Z38" i="12"/>
  <c r="Z30" i="12"/>
  <c r="Z36" i="12"/>
  <c r="Z32" i="12"/>
  <c r="N40" i="12"/>
  <c r="N29" i="12"/>
  <c r="N44" i="12"/>
  <c r="N32" i="12"/>
  <c r="N42" i="12"/>
  <c r="N47" i="12"/>
  <c r="N38" i="12"/>
  <c r="N31" i="12"/>
  <c r="N43" i="12"/>
  <c r="N35" i="12"/>
  <c r="N25" i="12"/>
  <c r="N30" i="12"/>
  <c r="N37" i="12"/>
  <c r="N41" i="12"/>
  <c r="N45" i="12"/>
  <c r="N36" i="12"/>
  <c r="N26" i="12"/>
  <c r="N34" i="12"/>
  <c r="N33" i="12"/>
  <c r="N23" i="12"/>
  <c r="N27" i="12"/>
  <c r="N46" i="12"/>
  <c r="N39" i="12"/>
  <c r="N28" i="12"/>
  <c r="N24" i="12"/>
  <c r="L41" i="12"/>
  <c r="L47" i="12"/>
  <c r="L36" i="12"/>
  <c r="L39" i="12"/>
  <c r="L43" i="12"/>
  <c r="L30" i="12"/>
  <c r="L35" i="12"/>
  <c r="L25" i="12"/>
  <c r="L27" i="12"/>
  <c r="L24" i="12"/>
  <c r="L32" i="12"/>
  <c r="L42" i="12"/>
  <c r="L40" i="12"/>
  <c r="L31" i="12"/>
  <c r="L26" i="12"/>
  <c r="L46" i="12"/>
  <c r="L45" i="12"/>
  <c r="L23" i="12"/>
  <c r="L38" i="12"/>
  <c r="L29" i="12"/>
  <c r="L28" i="12"/>
  <c r="L37" i="12"/>
  <c r="L33" i="12"/>
  <c r="L44" i="12"/>
  <c r="L34" i="12"/>
  <c r="AH43" i="12"/>
  <c r="AH24" i="12"/>
  <c r="AH31" i="12"/>
  <c r="AH37" i="12"/>
  <c r="AH30" i="12"/>
  <c r="AH41" i="12"/>
  <c r="AH23" i="12"/>
  <c r="AH40" i="12"/>
  <c r="AH36" i="12"/>
  <c r="AH33" i="12"/>
  <c r="AH45" i="12"/>
  <c r="AH38" i="12"/>
  <c r="AH42" i="12"/>
  <c r="AH28" i="12"/>
  <c r="AH35" i="12"/>
  <c r="AH32" i="12"/>
  <c r="AH44" i="12"/>
  <c r="AH47" i="12"/>
  <c r="AH34" i="12"/>
  <c r="AH26" i="12"/>
  <c r="AH25" i="12"/>
  <c r="AH46" i="12"/>
  <c r="AH39" i="12"/>
  <c r="AH27" i="12"/>
  <c r="AH29" i="12"/>
  <c r="AF43" i="12"/>
  <c r="AF47" i="12"/>
  <c r="AF46" i="12"/>
  <c r="AF28" i="12"/>
  <c r="AF27" i="12"/>
  <c r="AF42" i="12"/>
  <c r="AF34" i="12"/>
  <c r="AF30" i="12"/>
  <c r="AF38" i="12"/>
  <c r="AF41" i="12"/>
  <c r="AF45" i="12"/>
  <c r="AF23" i="12"/>
  <c r="AF39" i="12"/>
  <c r="AF35" i="12"/>
  <c r="AF36" i="12"/>
  <c r="AF32" i="12"/>
  <c r="AF29" i="12"/>
  <c r="AF24" i="12"/>
  <c r="AF26" i="12"/>
  <c r="AF40" i="12"/>
  <c r="AF37" i="12"/>
  <c r="AF31" i="12"/>
  <c r="AF33" i="12"/>
  <c r="AF44" i="12"/>
  <c r="AF25" i="12"/>
  <c r="AG37" i="12"/>
  <c r="AG43" i="12"/>
  <c r="AG28" i="12"/>
  <c r="AG34" i="12"/>
  <c r="AG35" i="12"/>
  <c r="AG39" i="12"/>
  <c r="AG24" i="12"/>
  <c r="AG32" i="12"/>
  <c r="AG42" i="12"/>
  <c r="AG33" i="12"/>
  <c r="AG41" i="12"/>
  <c r="AG45" i="12"/>
  <c r="AI46" i="12"/>
  <c r="AI23" i="12"/>
  <c r="AI28" i="12"/>
  <c r="AI38" i="12"/>
  <c r="AI45" i="12"/>
  <c r="AI29" i="12"/>
  <c r="AI42" i="12"/>
  <c r="AI33" i="12"/>
  <c r="AI34" i="12"/>
  <c r="AI30" i="12"/>
  <c r="AI43" i="12"/>
  <c r="AI37" i="12"/>
  <c r="AI35" i="12"/>
  <c r="H31" i="12"/>
  <c r="H32" i="12"/>
  <c r="H29" i="12"/>
  <c r="H25" i="12"/>
  <c r="H47" i="12"/>
  <c r="H44" i="12"/>
  <c r="H37" i="12"/>
  <c r="H26" i="12"/>
  <c r="AD46" i="12"/>
  <c r="AD40" i="12"/>
  <c r="AD45" i="12"/>
  <c r="AD29" i="12"/>
  <c r="AD41" i="12"/>
  <c r="AD27" i="12"/>
  <c r="AD42" i="12"/>
  <c r="AD28" i="12"/>
  <c r="AD33" i="12"/>
  <c r="AD34" i="12"/>
  <c r="AD43" i="12"/>
  <c r="AD36" i="12"/>
  <c r="AD37" i="12"/>
  <c r="AD31" i="12"/>
  <c r="AD23" i="12"/>
  <c r="AD47" i="12"/>
  <c r="AD26" i="12"/>
  <c r="AD30" i="12"/>
  <c r="AD25" i="12"/>
  <c r="AD35" i="12"/>
  <c r="AD32" i="12"/>
  <c r="AD44" i="12"/>
  <c r="AD39" i="12"/>
  <c r="AD24" i="12"/>
  <c r="AD38" i="12"/>
  <c r="AB46" i="12"/>
  <c r="AB33" i="12"/>
  <c r="AB24" i="12"/>
  <c r="AB29" i="12"/>
  <c r="AB37" i="12"/>
  <c r="AB23" i="12"/>
  <c r="AB47" i="12"/>
  <c r="AB32" i="12"/>
  <c r="AB40" i="12"/>
  <c r="AB34" i="12"/>
  <c r="AB39" i="12"/>
  <c r="AB30" i="12"/>
  <c r="AB41" i="12"/>
  <c r="AB27" i="12"/>
  <c r="AB35" i="12"/>
  <c r="AB25" i="12"/>
  <c r="AB43" i="12"/>
  <c r="AB44" i="12"/>
  <c r="AB36" i="12"/>
  <c r="AB42" i="12"/>
  <c r="AB31" i="12"/>
  <c r="AB45" i="12"/>
  <c r="AB38" i="12"/>
  <c r="AB26" i="12"/>
  <c r="AB28" i="12"/>
  <c r="I40" i="12"/>
  <c r="I37" i="12"/>
  <c r="I41" i="12"/>
  <c r="I44" i="12"/>
  <c r="I32" i="12"/>
  <c r="I45" i="12"/>
  <c r="I35" i="12"/>
  <c r="I38" i="12"/>
  <c r="I39" i="12"/>
  <c r="I34" i="12"/>
  <c r="I42" i="12"/>
  <c r="I27" i="12"/>
  <c r="I43" i="12"/>
  <c r="I30" i="12"/>
  <c r="I26" i="12"/>
  <c r="I33" i="12"/>
  <c r="I25" i="12"/>
  <c r="I47" i="12"/>
  <c r="I28" i="12"/>
  <c r="I29" i="12"/>
  <c r="I46" i="12"/>
  <c r="I31" i="12"/>
  <c r="I24" i="12"/>
  <c r="I36" i="12"/>
  <c r="I23" i="12"/>
  <c r="O35" i="12"/>
  <c r="O41" i="12"/>
  <c r="O28" i="12"/>
  <c r="O44" i="12"/>
  <c r="O23" i="12"/>
  <c r="O32" i="12"/>
  <c r="O42" i="12"/>
  <c r="O24" i="12"/>
  <c r="O46" i="12"/>
  <c r="O40" i="12"/>
  <c r="O27" i="12"/>
  <c r="O29" i="12"/>
  <c r="O25" i="12"/>
  <c r="O37" i="12"/>
  <c r="O30" i="12"/>
  <c r="O33" i="12"/>
  <c r="O43" i="12"/>
  <c r="O34" i="12"/>
  <c r="O36" i="12"/>
  <c r="O31" i="12"/>
  <c r="O26" i="12"/>
  <c r="O38" i="12"/>
  <c r="O45" i="12"/>
  <c r="O47" i="12"/>
  <c r="O39" i="12"/>
  <c r="J32" i="12"/>
  <c r="J31" i="12"/>
  <c r="J25" i="12"/>
  <c r="J42" i="12"/>
  <c r="J26" i="12"/>
  <c r="J35" i="12"/>
  <c r="J38" i="12"/>
  <c r="J46" i="12"/>
  <c r="J40" i="12"/>
  <c r="J28" i="12"/>
  <c r="J45" i="12"/>
  <c r="J37" i="12"/>
  <c r="J41" i="12"/>
  <c r="J29" i="12"/>
  <c r="J23" i="12"/>
  <c r="J44" i="12"/>
  <c r="J47" i="12"/>
  <c r="J36" i="12"/>
  <c r="J43" i="12"/>
  <c r="J30" i="12"/>
  <c r="J27" i="12"/>
  <c r="J34" i="12"/>
  <c r="J24" i="12"/>
  <c r="J39" i="12"/>
  <c r="J33" i="12"/>
  <c r="V26" i="12"/>
  <c r="V31" i="12"/>
  <c r="V36" i="12"/>
  <c r="V37" i="12"/>
  <c r="V23" i="12"/>
  <c r="V30" i="12"/>
  <c r="V32" i="12"/>
  <c r="V34" i="12"/>
  <c r="V40" i="12"/>
  <c r="V35" i="12"/>
  <c r="V28" i="12"/>
  <c r="V46" i="12"/>
  <c r="V38" i="12"/>
  <c r="V44" i="12"/>
  <c r="V29" i="12"/>
  <c r="V27" i="12"/>
  <c r="V24" i="12"/>
  <c r="V39" i="12"/>
  <c r="V41" i="12"/>
  <c r="V47" i="12"/>
  <c r="V25" i="12"/>
  <c r="V33" i="12"/>
  <c r="V42" i="12"/>
  <c r="V45" i="12"/>
  <c r="V43" i="12"/>
  <c r="T41" i="12"/>
  <c r="T36" i="12"/>
  <c r="T33" i="12"/>
  <c r="T46" i="12"/>
  <c r="T29" i="12"/>
  <c r="T42" i="12"/>
  <c r="T40" i="12"/>
  <c r="T47" i="12"/>
  <c r="T32" i="12"/>
  <c r="T24" i="12"/>
  <c r="T43" i="12"/>
  <c r="T25" i="12"/>
  <c r="T34" i="12"/>
  <c r="T38" i="12"/>
  <c r="T35" i="12"/>
  <c r="T26" i="12"/>
  <c r="T23" i="12"/>
  <c r="T31" i="12"/>
  <c r="T28" i="12"/>
  <c r="T45" i="12"/>
  <c r="T27" i="12"/>
  <c r="T44" i="12"/>
  <c r="T39" i="12"/>
  <c r="T30" i="12"/>
  <c r="T37" i="12"/>
  <c r="U35" i="12"/>
  <c r="U36" i="12"/>
  <c r="U25" i="12"/>
  <c r="U30" i="12"/>
  <c r="U40" i="12"/>
  <c r="U47" i="12"/>
  <c r="U38" i="12"/>
  <c r="U24" i="12"/>
  <c r="U27" i="12"/>
  <c r="U45" i="12"/>
  <c r="U26" i="12"/>
  <c r="U42" i="12"/>
  <c r="U37" i="12"/>
  <c r="U46" i="12"/>
  <c r="U33" i="12"/>
  <c r="U43" i="12"/>
  <c r="U32" i="12"/>
  <c r="U23" i="12"/>
  <c r="U39" i="12"/>
  <c r="U28" i="12"/>
  <c r="U31" i="12"/>
  <c r="U44" i="12"/>
  <c r="U41" i="12"/>
  <c r="U34" i="12"/>
  <c r="U29" i="12"/>
  <c r="K27" i="12"/>
  <c r="K30" i="12"/>
  <c r="K26" i="12"/>
  <c r="K31" i="12"/>
  <c r="K34" i="12"/>
  <c r="K33" i="12"/>
  <c r="K39" i="12"/>
  <c r="K42" i="12"/>
  <c r="K25" i="12"/>
  <c r="K44" i="12"/>
  <c r="K45" i="12"/>
  <c r="K36" i="12"/>
  <c r="K37" i="12"/>
  <c r="M28" i="12"/>
  <c r="M44" i="12"/>
  <c r="M34" i="12"/>
  <c r="M23" i="12"/>
  <c r="M38" i="12"/>
  <c r="M42" i="12"/>
  <c r="M24" i="12"/>
  <c r="M27" i="12"/>
  <c r="M32" i="12"/>
  <c r="M35" i="12"/>
  <c r="M37" i="12"/>
  <c r="M47" i="12"/>
  <c r="M45" i="12"/>
  <c r="M26" i="12"/>
  <c r="M43" i="12"/>
  <c r="M29" i="12"/>
  <c r="M41" i="12"/>
  <c r="M25" i="12"/>
  <c r="M31" i="12"/>
  <c r="M36" i="12"/>
  <c r="M30" i="12"/>
  <c r="M46" i="12"/>
  <c r="M39" i="12"/>
  <c r="M40" i="12"/>
  <c r="M33" i="12"/>
  <c r="AE29" i="12"/>
  <c r="AE41" i="12"/>
  <c r="AE39" i="12"/>
  <c r="AE26" i="12"/>
  <c r="AE43" i="12"/>
  <c r="AE45" i="12"/>
  <c r="AE42" i="12"/>
  <c r="AE46" i="12"/>
  <c r="AE28" i="12"/>
  <c r="AE44" i="12"/>
  <c r="AE37" i="12"/>
  <c r="AE30" i="12"/>
  <c r="AE35" i="12"/>
  <c r="AE32" i="12"/>
  <c r="AE25" i="12"/>
  <c r="AE40" i="12"/>
  <c r="AE23" i="12"/>
  <c r="AE31" i="12"/>
  <c r="AE47" i="12"/>
  <c r="AE27" i="12"/>
  <c r="AE38" i="12"/>
  <c r="AE24" i="12"/>
  <c r="AE36" i="12"/>
  <c r="AE34" i="12"/>
  <c r="AE33" i="12"/>
  <c r="W42" i="12"/>
  <c r="W39" i="12"/>
  <c r="W45" i="12"/>
  <c r="W47" i="12"/>
  <c r="W46" i="12"/>
  <c r="W43" i="12"/>
  <c r="W44" i="12"/>
  <c r="W32" i="12"/>
  <c r="W34" i="12"/>
  <c r="W33" i="12"/>
  <c r="W25" i="12"/>
  <c r="W41" i="12"/>
  <c r="W35" i="12"/>
  <c r="W31" i="12"/>
  <c r="W29" i="12"/>
  <c r="W26" i="12"/>
  <c r="W36" i="12"/>
  <c r="W38" i="12"/>
  <c r="W37" i="12"/>
  <c r="W24" i="12"/>
  <c r="W30" i="12"/>
  <c r="W40" i="12"/>
  <c r="W28" i="12"/>
  <c r="W23" i="12"/>
  <c r="W27" i="12"/>
  <c r="AL43" i="12"/>
  <c r="AL42" i="12"/>
  <c r="AL31" i="12"/>
  <c r="AL38" i="12"/>
  <c r="AL45" i="12"/>
  <c r="AL24" i="12"/>
  <c r="AL39" i="12"/>
  <c r="AL33" i="12"/>
  <c r="AL37" i="12"/>
  <c r="AL27" i="12"/>
  <c r="AL40" i="12"/>
  <c r="AL28" i="12"/>
  <c r="AL23" i="12"/>
  <c r="AL46" i="12"/>
  <c r="AL26" i="12"/>
  <c r="AL32" i="12"/>
  <c r="AL30" i="12"/>
  <c r="AL36" i="12"/>
  <c r="AL25" i="12"/>
  <c r="AL47" i="12"/>
  <c r="AL29" i="12"/>
  <c r="AL41" i="12"/>
  <c r="AL44" i="12"/>
  <c r="AL34" i="12"/>
  <c r="AL35" i="12"/>
  <c r="AJ29" i="12"/>
  <c r="AJ40" i="12"/>
  <c r="AJ30" i="12"/>
  <c r="AJ27" i="12"/>
  <c r="AJ42" i="12"/>
  <c r="AJ34" i="12"/>
  <c r="AJ28" i="12"/>
  <c r="AJ32" i="12"/>
  <c r="AJ33" i="12"/>
  <c r="AJ35" i="12"/>
  <c r="AJ23" i="12"/>
  <c r="AJ24" i="12"/>
  <c r="AJ39" i="12"/>
  <c r="AJ43" i="12"/>
  <c r="AJ31" i="12"/>
  <c r="AJ45" i="12"/>
  <c r="AJ26" i="12"/>
  <c r="AJ37" i="12"/>
  <c r="AJ38" i="12"/>
  <c r="AJ46" i="12"/>
  <c r="AJ47" i="12"/>
  <c r="AJ44" i="12"/>
  <c r="AJ36" i="12"/>
  <c r="AJ41" i="12"/>
  <c r="AJ25" i="12"/>
  <c r="Q48" i="12" l="1"/>
  <c r="Q77" i="12" s="1"/>
  <c r="X48" i="12"/>
  <c r="X77" i="12" s="1"/>
  <c r="AG48" i="12"/>
  <c r="AG77" i="12" s="1"/>
  <c r="V48" i="12"/>
  <c r="V77" i="12" s="1"/>
  <c r="AF48" i="12"/>
  <c r="AF77" i="12" s="1"/>
  <c r="L48" i="12"/>
  <c r="L77" i="12" s="1"/>
  <c r="Y48" i="12"/>
  <c r="Y65" i="12" s="1"/>
  <c r="H48" i="12"/>
  <c r="H59" i="12" s="1"/>
  <c r="AA48" i="12"/>
  <c r="AA65" i="12" s="1"/>
  <c r="AJ48" i="12"/>
  <c r="AJ77" i="12" s="1"/>
  <c r="W48" i="12"/>
  <c r="W77" i="12" s="1"/>
  <c r="AE48" i="12"/>
  <c r="AE77" i="12" s="1"/>
  <c r="AI48" i="12"/>
  <c r="AI52" i="12" s="1"/>
  <c r="K48" i="12"/>
  <c r="K77" i="12" s="1"/>
  <c r="O48" i="12"/>
  <c r="O77" i="12" s="1"/>
  <c r="AH48" i="12"/>
  <c r="AH77" i="12" s="1"/>
  <c r="Z48" i="12"/>
  <c r="Z77" i="12" s="1"/>
  <c r="P48" i="12"/>
  <c r="P77" i="12" s="1"/>
  <c r="AC48" i="12"/>
  <c r="AC77" i="12" s="1"/>
  <c r="AK48" i="12"/>
  <c r="AK77" i="12" s="1"/>
  <c r="AL48" i="12"/>
  <c r="AL77" i="12" s="1"/>
  <c r="M48" i="12"/>
  <c r="M77" i="12" s="1"/>
  <c r="U48" i="12"/>
  <c r="U77" i="12" s="1"/>
  <c r="T48" i="12"/>
  <c r="T77" i="12" s="1"/>
  <c r="J48" i="12"/>
  <c r="J77" i="12" s="1"/>
  <c r="I48" i="12"/>
  <c r="I77" i="12" s="1"/>
  <c r="AB48" i="12"/>
  <c r="AB77" i="12" s="1"/>
  <c r="AD48" i="12"/>
  <c r="AD77" i="12" s="1"/>
  <c r="N48" i="12"/>
  <c r="N77" i="12" s="1"/>
  <c r="S48" i="12"/>
  <c r="S59" i="12" s="1"/>
  <c r="R48" i="12"/>
  <c r="R77" i="12" s="1"/>
  <c r="G48" i="12"/>
  <c r="G77" i="12" s="1"/>
  <c r="Q66" i="12" l="1"/>
  <c r="Q67" i="12"/>
  <c r="Q56" i="12"/>
  <c r="Q58" i="12"/>
  <c r="Q65" i="12"/>
  <c r="Q55" i="12"/>
  <c r="Q75" i="12"/>
  <c r="Q69" i="12"/>
  <c r="X53" i="12"/>
  <c r="Q61" i="12"/>
  <c r="Q73" i="12"/>
  <c r="Q53" i="12"/>
  <c r="Q63" i="12"/>
  <c r="Q62" i="12"/>
  <c r="Q74" i="12"/>
  <c r="Q70" i="12"/>
  <c r="Q72" i="12"/>
  <c r="Q76" i="12"/>
  <c r="Q57" i="12"/>
  <c r="Q68" i="12"/>
  <c r="Q59" i="12"/>
  <c r="Q71" i="12"/>
  <c r="Q52" i="12"/>
  <c r="Q54" i="12"/>
  <c r="Q60" i="12"/>
  <c r="Q64" i="12"/>
  <c r="W58" i="12"/>
  <c r="AA53" i="12"/>
  <c r="AA66" i="12"/>
  <c r="X65" i="12"/>
  <c r="X72" i="12"/>
  <c r="X67" i="12"/>
  <c r="X58" i="12"/>
  <c r="AF68" i="12"/>
  <c r="AG55" i="12"/>
  <c r="AG60" i="12"/>
  <c r="AA69" i="12"/>
  <c r="AI70" i="12"/>
  <c r="X63" i="12"/>
  <c r="AI61" i="12"/>
  <c r="AG65" i="12"/>
  <c r="X62" i="12"/>
  <c r="AF66" i="12"/>
  <c r="AG76" i="12"/>
  <c r="P70" i="12"/>
  <c r="P74" i="12"/>
  <c r="P76" i="12"/>
  <c r="P63" i="12"/>
  <c r="AG69" i="12"/>
  <c r="X54" i="12"/>
  <c r="P73" i="12"/>
  <c r="AH57" i="12"/>
  <c r="AG63" i="12"/>
  <c r="X56" i="12"/>
  <c r="O62" i="12"/>
  <c r="Y63" i="12"/>
  <c r="AF70" i="12"/>
  <c r="X74" i="12"/>
  <c r="AF63" i="12"/>
  <c r="AA52" i="12"/>
  <c r="AA10" i="12" s="1"/>
  <c r="P64" i="12"/>
  <c r="X59" i="12"/>
  <c r="AF56" i="12"/>
  <c r="AG61" i="12"/>
  <c r="X71" i="12"/>
  <c r="AG64" i="12"/>
  <c r="X61" i="12"/>
  <c r="X64" i="12"/>
  <c r="X75" i="12"/>
  <c r="K54" i="12"/>
  <c r="H55" i="12"/>
  <c r="K69" i="12"/>
  <c r="Z68" i="12"/>
  <c r="W68" i="12"/>
  <c r="W62" i="12"/>
  <c r="W67" i="12"/>
  <c r="AI55" i="12"/>
  <c r="W73" i="12"/>
  <c r="AK68" i="12"/>
  <c r="AG74" i="12"/>
  <c r="X60" i="12"/>
  <c r="X57" i="12"/>
  <c r="AA76" i="12"/>
  <c r="X73" i="12"/>
  <c r="X68" i="12"/>
  <c r="X70" i="12"/>
  <c r="AA54" i="12"/>
  <c r="AG59" i="12"/>
  <c r="X66" i="12"/>
  <c r="X69" i="12"/>
  <c r="AG54" i="12"/>
  <c r="AA74" i="12"/>
  <c r="X55" i="12"/>
  <c r="X52" i="12"/>
  <c r="X76" i="12"/>
  <c r="Z62" i="12"/>
  <c r="W72" i="12"/>
  <c r="W69" i="12"/>
  <c r="AA59" i="12"/>
  <c r="AG66" i="12"/>
  <c r="W57" i="12"/>
  <c r="AA56" i="12"/>
  <c r="AG68" i="12"/>
  <c r="W60" i="12"/>
  <c r="AG75" i="12"/>
  <c r="W54" i="12"/>
  <c r="W75" i="12"/>
  <c r="AG53" i="12"/>
  <c r="AC55" i="12"/>
  <c r="G64" i="12"/>
  <c r="AH53" i="12"/>
  <c r="AH76" i="12"/>
  <c r="H66" i="12"/>
  <c r="AA72" i="12"/>
  <c r="AH70" i="12"/>
  <c r="AH75" i="12"/>
  <c r="L74" i="12"/>
  <c r="AH62" i="12"/>
  <c r="V68" i="12"/>
  <c r="L73" i="12"/>
  <c r="H57" i="12"/>
  <c r="H65" i="12"/>
  <c r="L61" i="12"/>
  <c r="AD72" i="12"/>
  <c r="H69" i="12"/>
  <c r="H56" i="12"/>
  <c r="AI74" i="12"/>
  <c r="H63" i="12"/>
  <c r="H67" i="12"/>
  <c r="V57" i="12"/>
  <c r="V63" i="12"/>
  <c r="H52" i="12"/>
  <c r="H58" i="12"/>
  <c r="V60" i="12"/>
  <c r="K56" i="12"/>
  <c r="L54" i="12"/>
  <c r="H54" i="12"/>
  <c r="V74" i="12"/>
  <c r="Z76" i="12"/>
  <c r="AE65" i="12"/>
  <c r="AE63" i="12"/>
  <c r="Z74" i="12"/>
  <c r="N61" i="12"/>
  <c r="K67" i="12"/>
  <c r="K66" i="12"/>
  <c r="AE66" i="12"/>
  <c r="AA70" i="12"/>
  <c r="AG56" i="12"/>
  <c r="Z52" i="12"/>
  <c r="AG71" i="12"/>
  <c r="AG67" i="12"/>
  <c r="K75" i="12"/>
  <c r="AE59" i="12"/>
  <c r="W74" i="12"/>
  <c r="W66" i="12"/>
  <c r="AE58" i="12"/>
  <c r="W70" i="12"/>
  <c r="W59" i="12"/>
  <c r="AA67" i="12"/>
  <c r="AG72" i="12"/>
  <c r="AG58" i="12"/>
  <c r="AG73" i="12"/>
  <c r="AG57" i="12"/>
  <c r="AE54" i="12"/>
  <c r="AE57" i="12"/>
  <c r="AK72" i="12"/>
  <c r="Z60" i="12"/>
  <c r="Z55" i="12"/>
  <c r="K63" i="12"/>
  <c r="AE68" i="12"/>
  <c r="AE76" i="12"/>
  <c r="AL72" i="12"/>
  <c r="AE55" i="12"/>
  <c r="AE56" i="12"/>
  <c r="AJ71" i="12"/>
  <c r="AE64" i="12"/>
  <c r="AE60" i="12"/>
  <c r="AA68" i="12"/>
  <c r="AG62" i="12"/>
  <c r="AG70" i="12"/>
  <c r="AE69" i="12"/>
  <c r="AE73" i="12"/>
  <c r="Z61" i="12"/>
  <c r="AE71" i="12"/>
  <c r="Z71" i="12"/>
  <c r="AE75" i="12"/>
  <c r="AE62" i="12"/>
  <c r="AF72" i="12"/>
  <c r="AF58" i="12"/>
  <c r="AI66" i="12"/>
  <c r="I68" i="12"/>
  <c r="AI68" i="12"/>
  <c r="AF71" i="12"/>
  <c r="AF60" i="12"/>
  <c r="AI75" i="12"/>
  <c r="K73" i="12"/>
  <c r="AG52" i="12"/>
  <c r="Y74" i="12"/>
  <c r="AF67" i="12"/>
  <c r="AF54" i="12"/>
  <c r="AI67" i="12"/>
  <c r="AI73" i="12"/>
  <c r="AF64" i="12"/>
  <c r="AI63" i="12"/>
  <c r="AJ76" i="12"/>
  <c r="AJ72" i="12"/>
  <c r="AI62" i="12"/>
  <c r="AJ61" i="12"/>
  <c r="AF76" i="12"/>
  <c r="AF53" i="12"/>
  <c r="AI64" i="12"/>
  <c r="Y61" i="12"/>
  <c r="L55" i="12"/>
  <c r="I72" i="12"/>
  <c r="O73" i="12"/>
  <c r="O60" i="12"/>
  <c r="V59" i="12"/>
  <c r="V62" i="12"/>
  <c r="AJ53" i="12"/>
  <c r="Y76" i="12"/>
  <c r="Y56" i="12"/>
  <c r="L71" i="12"/>
  <c r="O54" i="12"/>
  <c r="V58" i="12"/>
  <c r="AJ62" i="12"/>
  <c r="AJ54" i="12"/>
  <c r="AJ73" i="12"/>
  <c r="Y54" i="12"/>
  <c r="V75" i="12"/>
  <c r="AK73" i="12"/>
  <c r="AK58" i="12"/>
  <c r="Y69" i="12"/>
  <c r="Y60" i="12"/>
  <c r="Y68" i="12"/>
  <c r="L65" i="12"/>
  <c r="L67" i="12"/>
  <c r="I54" i="12"/>
  <c r="O53" i="12"/>
  <c r="O76" i="12"/>
  <c r="V64" i="12"/>
  <c r="AJ74" i="12"/>
  <c r="Y67" i="12"/>
  <c r="Z57" i="12"/>
  <c r="Z67" i="12"/>
  <c r="L75" i="12"/>
  <c r="V65" i="12"/>
  <c r="V70" i="12"/>
  <c r="AJ68" i="12"/>
  <c r="AJ69" i="12"/>
  <c r="AJ60" i="12"/>
  <c r="Y64" i="12"/>
  <c r="AF62" i="12"/>
  <c r="H76" i="12"/>
  <c r="V56" i="12"/>
  <c r="V55" i="12"/>
  <c r="Y59" i="12"/>
  <c r="AK54" i="12"/>
  <c r="AK76" i="12"/>
  <c r="Y75" i="12"/>
  <c r="L64" i="12"/>
  <c r="L62" i="12"/>
  <c r="AD74" i="12"/>
  <c r="I69" i="12"/>
  <c r="I52" i="12"/>
  <c r="O58" i="12"/>
  <c r="V73" i="12"/>
  <c r="AJ56" i="12"/>
  <c r="AJ75" i="12"/>
  <c r="Y53" i="12"/>
  <c r="Z54" i="12"/>
  <c r="L68" i="12"/>
  <c r="L58" i="12"/>
  <c r="O64" i="12"/>
  <c r="V61" i="12"/>
  <c r="V71" i="12"/>
  <c r="AJ58" i="12"/>
  <c r="AJ55" i="12"/>
  <c r="AJ63" i="12"/>
  <c r="AJ70" i="12"/>
  <c r="L70" i="12"/>
  <c r="V66" i="12"/>
  <c r="V76" i="12"/>
  <c r="AJ64" i="12"/>
  <c r="L59" i="12"/>
  <c r="V52" i="12"/>
  <c r="G59" i="12"/>
  <c r="G65" i="12"/>
  <c r="R61" i="12"/>
  <c r="S53" i="12"/>
  <c r="AB63" i="12"/>
  <c r="AK62" i="12"/>
  <c r="AH60" i="12"/>
  <c r="O52" i="12"/>
  <c r="O72" i="12"/>
  <c r="K53" i="12"/>
  <c r="W53" i="12"/>
  <c r="W63" i="12"/>
  <c r="Y57" i="12"/>
  <c r="L72" i="12"/>
  <c r="L57" i="12"/>
  <c r="AF74" i="12"/>
  <c r="L53" i="12"/>
  <c r="L66" i="12"/>
  <c r="AF61" i="12"/>
  <c r="G62" i="12"/>
  <c r="R53" i="12"/>
  <c r="L56" i="12"/>
  <c r="L63" i="12"/>
  <c r="AF65" i="12"/>
  <c r="L60" i="12"/>
  <c r="AF57" i="12"/>
  <c r="AF69" i="12"/>
  <c r="V69" i="12"/>
  <c r="G74" i="12"/>
  <c r="R71" i="12"/>
  <c r="G58" i="12"/>
  <c r="G52" i="12"/>
  <c r="R52" i="12"/>
  <c r="R68" i="12"/>
  <c r="S52" i="12"/>
  <c r="J53" i="12"/>
  <c r="U76" i="12"/>
  <c r="AC61" i="12"/>
  <c r="Z58" i="12"/>
  <c r="O75" i="12"/>
  <c r="K62" i="12"/>
  <c r="W76" i="12"/>
  <c r="W56" i="12"/>
  <c r="AI76" i="12"/>
  <c r="Y73" i="12"/>
  <c r="L69" i="12"/>
  <c r="AF75" i="12"/>
  <c r="AF55" i="12"/>
  <c r="AJ67" i="12"/>
  <c r="AA75" i="12"/>
  <c r="L76" i="12"/>
  <c r="L52" i="12"/>
  <c r="AF59" i="12"/>
  <c r="V67" i="12"/>
  <c r="R58" i="12"/>
  <c r="N71" i="12"/>
  <c r="AD76" i="12"/>
  <c r="J68" i="12"/>
  <c r="M68" i="12"/>
  <c r="R70" i="12"/>
  <c r="K70" i="12"/>
  <c r="AE53" i="12"/>
  <c r="N60" i="12"/>
  <c r="N57" i="12"/>
  <c r="J54" i="12"/>
  <c r="M56" i="12"/>
  <c r="AL74" i="12"/>
  <c r="AL59" i="12"/>
  <c r="AK59" i="12"/>
  <c r="AK75" i="12"/>
  <c r="R59" i="12"/>
  <c r="S76" i="12"/>
  <c r="N56" i="12"/>
  <c r="AB76" i="12"/>
  <c r="M74" i="12"/>
  <c r="K72" i="12"/>
  <c r="R60" i="12"/>
  <c r="Z66" i="12"/>
  <c r="AH61" i="12"/>
  <c r="AI58" i="12"/>
  <c r="AE67" i="12"/>
  <c r="AJ66" i="12"/>
  <c r="AJ59" i="12"/>
  <c r="AA55" i="12"/>
  <c r="AI56" i="12"/>
  <c r="AF52" i="12"/>
  <c r="AF73" i="12"/>
  <c r="AI57" i="12"/>
  <c r="V53" i="12"/>
  <c r="N59" i="12"/>
  <c r="AD68" i="12"/>
  <c r="J74" i="12"/>
  <c r="M58" i="12"/>
  <c r="AL66" i="12"/>
  <c r="AL58" i="12"/>
  <c r="AK69" i="12"/>
  <c r="AK74" i="12"/>
  <c r="G75" i="12"/>
  <c r="P61" i="12"/>
  <c r="AH64" i="12"/>
  <c r="AB67" i="12"/>
  <c r="O68" i="12"/>
  <c r="K59" i="12"/>
  <c r="AL71" i="12"/>
  <c r="K68" i="12"/>
  <c r="AI69" i="12"/>
  <c r="P69" i="12"/>
  <c r="AI59" i="12"/>
  <c r="AE72" i="12"/>
  <c r="W55" i="12"/>
  <c r="AE70" i="12"/>
  <c r="AJ52" i="12"/>
  <c r="AI53" i="12"/>
  <c r="AI10" i="12" s="1"/>
  <c r="V72" i="12"/>
  <c r="N52" i="12"/>
  <c r="T58" i="12"/>
  <c r="M52" i="12"/>
  <c r="M69" i="12"/>
  <c r="AL52" i="12"/>
  <c r="AL64" i="12"/>
  <c r="AK53" i="12"/>
  <c r="AK52" i="12"/>
  <c r="G55" i="12"/>
  <c r="P53" i="12"/>
  <c r="I59" i="12"/>
  <c r="J75" i="12"/>
  <c r="AL65" i="12"/>
  <c r="M73" i="12"/>
  <c r="K65" i="12"/>
  <c r="AL61" i="12"/>
  <c r="AK63" i="12"/>
  <c r="G70" i="12"/>
  <c r="P62" i="12"/>
  <c r="AE52" i="12"/>
  <c r="AE61" i="12"/>
  <c r="AJ57" i="12"/>
  <c r="T71" i="12"/>
  <c r="U54" i="12"/>
  <c r="U53" i="12"/>
  <c r="AC62" i="12"/>
  <c r="N58" i="12"/>
  <c r="N63" i="12"/>
  <c r="AD70" i="12"/>
  <c r="AD61" i="12"/>
  <c r="AB59" i="12"/>
  <c r="I70" i="12"/>
  <c r="I57" i="12"/>
  <c r="O69" i="12"/>
  <c r="J61" i="12"/>
  <c r="J76" i="12"/>
  <c r="T64" i="12"/>
  <c r="U71" i="12"/>
  <c r="M71" i="12"/>
  <c r="AL69" i="12"/>
  <c r="M63" i="12"/>
  <c r="AL67" i="12"/>
  <c r="H77" i="12"/>
  <c r="H75" i="12"/>
  <c r="H68" i="12"/>
  <c r="H53" i="12"/>
  <c r="H74" i="12"/>
  <c r="H64" i="12"/>
  <c r="AK60" i="12"/>
  <c r="AC57" i="12"/>
  <c r="AC60" i="12"/>
  <c r="G71" i="12"/>
  <c r="R54" i="12"/>
  <c r="R76" i="12"/>
  <c r="P56" i="12"/>
  <c r="Y77" i="12"/>
  <c r="Y66" i="12"/>
  <c r="Y58" i="12"/>
  <c r="Y71" i="12"/>
  <c r="Y72" i="12"/>
  <c r="Z63" i="12"/>
  <c r="Z64" i="12"/>
  <c r="N54" i="12"/>
  <c r="AH59" i="12"/>
  <c r="AH54" i="12"/>
  <c r="AD69" i="12"/>
  <c r="AD59" i="12"/>
  <c r="AB69" i="12"/>
  <c r="AB57" i="12"/>
  <c r="I62" i="12"/>
  <c r="O71" i="12"/>
  <c r="O74" i="12"/>
  <c r="J58" i="12"/>
  <c r="T76" i="12"/>
  <c r="T59" i="12"/>
  <c r="K71" i="12"/>
  <c r="K64" i="12"/>
  <c r="T73" i="12"/>
  <c r="U68" i="12"/>
  <c r="U66" i="12"/>
  <c r="AC63" i="12"/>
  <c r="AC56" i="12"/>
  <c r="R55" i="12"/>
  <c r="S71" i="12"/>
  <c r="N65" i="12"/>
  <c r="AD52" i="12"/>
  <c r="AB62" i="12"/>
  <c r="AB56" i="12"/>
  <c r="I61" i="12"/>
  <c r="I75" i="12"/>
  <c r="J52" i="12"/>
  <c r="T61" i="12"/>
  <c r="T56" i="12"/>
  <c r="U74" i="12"/>
  <c r="U73" i="12"/>
  <c r="M76" i="12"/>
  <c r="AC66" i="12"/>
  <c r="G54" i="12"/>
  <c r="G60" i="12"/>
  <c r="R72" i="12"/>
  <c r="P68" i="12"/>
  <c r="P66" i="12"/>
  <c r="S72" i="12"/>
  <c r="N72" i="12"/>
  <c r="N53" i="12"/>
  <c r="AH52" i="12"/>
  <c r="AH63" i="12"/>
  <c r="S74" i="12"/>
  <c r="AD58" i="12"/>
  <c r="AD64" i="12"/>
  <c r="AB68" i="12"/>
  <c r="I66" i="12"/>
  <c r="I76" i="12"/>
  <c r="O55" i="12"/>
  <c r="J66" i="12"/>
  <c r="T53" i="12"/>
  <c r="U67" i="12"/>
  <c r="U70" i="12"/>
  <c r="M57" i="12"/>
  <c r="M70" i="12"/>
  <c r="AL53" i="12"/>
  <c r="AL70" i="12"/>
  <c r="U72" i="12"/>
  <c r="M64" i="12"/>
  <c r="U58" i="12"/>
  <c r="AL63" i="12"/>
  <c r="AK67" i="12"/>
  <c r="AC64" i="12"/>
  <c r="AC70" i="12"/>
  <c r="G76" i="12"/>
  <c r="R73" i="12"/>
  <c r="R57" i="12"/>
  <c r="P71" i="12"/>
  <c r="S67" i="12"/>
  <c r="Z56" i="12"/>
  <c r="N76" i="12"/>
  <c r="N75" i="12"/>
  <c r="AH66" i="12"/>
  <c r="AH55" i="12"/>
  <c r="AI77" i="12"/>
  <c r="AI60" i="12"/>
  <c r="AI65" i="12"/>
  <c r="K57" i="12"/>
  <c r="H60" i="12"/>
  <c r="AD62" i="12"/>
  <c r="AD67" i="12"/>
  <c r="AB54" i="12"/>
  <c r="I64" i="12"/>
  <c r="I53" i="12"/>
  <c r="O66" i="12"/>
  <c r="J55" i="12"/>
  <c r="J56" i="12"/>
  <c r="T62" i="12"/>
  <c r="T57" i="12"/>
  <c r="U57" i="12"/>
  <c r="M55" i="12"/>
  <c r="W52" i="12"/>
  <c r="AL54" i="12"/>
  <c r="U64" i="12"/>
  <c r="M72" i="12"/>
  <c r="W71" i="12"/>
  <c r="AL57" i="12"/>
  <c r="AA77" i="12"/>
  <c r="AA71" i="12"/>
  <c r="AA62" i="12"/>
  <c r="AA73" i="12"/>
  <c r="AA61" i="12"/>
  <c r="AA57" i="12"/>
  <c r="AA60" i="12"/>
  <c r="AA58" i="12"/>
  <c r="S69" i="12"/>
  <c r="AK71" i="12"/>
  <c r="AK56" i="12"/>
  <c r="AC72" i="12"/>
  <c r="AA63" i="12"/>
  <c r="G56" i="12"/>
  <c r="G72" i="12"/>
  <c r="R64" i="12"/>
  <c r="P72" i="12"/>
  <c r="P55" i="12"/>
  <c r="Y70" i="12"/>
  <c r="S70" i="12"/>
  <c r="Z53" i="12"/>
  <c r="Z65" i="12"/>
  <c r="N74" i="12"/>
  <c r="AH65" i="12"/>
  <c r="AH58" i="12"/>
  <c r="AI71" i="12"/>
  <c r="AD56" i="12"/>
  <c r="AD73" i="12"/>
  <c r="AB70" i="12"/>
  <c r="I73" i="12"/>
  <c r="I58" i="12"/>
  <c r="O56" i="12"/>
  <c r="J60" i="12"/>
  <c r="J65" i="12"/>
  <c r="V54" i="12"/>
  <c r="T54" i="12"/>
  <c r="U69" i="12"/>
  <c r="M53" i="12"/>
  <c r="AJ65" i="12"/>
  <c r="AA64" i="12"/>
  <c r="AC59" i="12"/>
  <c r="AB73" i="12"/>
  <c r="T63" i="12"/>
  <c r="T66" i="12"/>
  <c r="U75" i="12"/>
  <c r="AC69" i="12"/>
  <c r="AC73" i="12"/>
  <c r="G57" i="12"/>
  <c r="R63" i="12"/>
  <c r="R66" i="12"/>
  <c r="S75" i="12"/>
  <c r="S58" i="12"/>
  <c r="N66" i="12"/>
  <c r="AH68" i="12"/>
  <c r="AD57" i="12"/>
  <c r="AD53" i="12"/>
  <c r="AB64" i="12"/>
  <c r="I74" i="12"/>
  <c r="I60" i="12"/>
  <c r="J73" i="12"/>
  <c r="T67" i="12"/>
  <c r="U55" i="12"/>
  <c r="M67" i="12"/>
  <c r="M59" i="12"/>
  <c r="AL56" i="12"/>
  <c r="U63" i="12"/>
  <c r="M54" i="12"/>
  <c r="AL68" i="12"/>
  <c r="AK61" i="12"/>
  <c r="AK55" i="12"/>
  <c r="AC68" i="12"/>
  <c r="AC76" i="12"/>
  <c r="G69" i="12"/>
  <c r="G63" i="12"/>
  <c r="R56" i="12"/>
  <c r="P57" i="12"/>
  <c r="P54" i="12"/>
  <c r="S65" i="12"/>
  <c r="Z72" i="12"/>
  <c r="Z73" i="12"/>
  <c r="N64" i="12"/>
  <c r="AH69" i="12"/>
  <c r="AH56" i="12"/>
  <c r="AD66" i="12"/>
  <c r="AB58" i="12"/>
  <c r="AB71" i="12"/>
  <c r="I71" i="12"/>
  <c r="O70" i="12"/>
  <c r="O63" i="12"/>
  <c r="J69" i="12"/>
  <c r="J62" i="12"/>
  <c r="T69" i="12"/>
  <c r="T68" i="12"/>
  <c r="K55" i="12"/>
  <c r="M75" i="12"/>
  <c r="AL73" i="12"/>
  <c r="U61" i="12"/>
  <c r="W64" i="12"/>
  <c r="AL76" i="12"/>
  <c r="K58" i="12"/>
  <c r="AK70" i="12"/>
  <c r="AK64" i="12"/>
  <c r="AC58" i="12"/>
  <c r="G68" i="12"/>
  <c r="G73" i="12"/>
  <c r="R62" i="12"/>
  <c r="P65" i="12"/>
  <c r="P58" i="12"/>
  <c r="Y55" i="12"/>
  <c r="S68" i="12"/>
  <c r="Z69" i="12"/>
  <c r="N73" i="12"/>
  <c r="N62" i="12"/>
  <c r="AH71" i="12"/>
  <c r="AI72" i="12"/>
  <c r="H61" i="12"/>
  <c r="AD63" i="12"/>
  <c r="AB75" i="12"/>
  <c r="AB72" i="12"/>
  <c r="I67" i="12"/>
  <c r="I65" i="12"/>
  <c r="O59" i="12"/>
  <c r="J64" i="12"/>
  <c r="J63" i="12"/>
  <c r="T55" i="12"/>
  <c r="U56" i="12"/>
  <c r="M60" i="12"/>
  <c r="H70" i="12"/>
  <c r="AI54" i="12"/>
  <c r="AC71" i="12"/>
  <c r="AC65" i="12"/>
  <c r="AC53" i="12"/>
  <c r="S77" i="12"/>
  <c r="S73" i="12"/>
  <c r="S55" i="12"/>
  <c r="S64" i="12"/>
  <c r="S60" i="12"/>
  <c r="S54" i="12"/>
  <c r="S56" i="12"/>
  <c r="S63" i="12"/>
  <c r="AD71" i="12"/>
  <c r="AD54" i="12"/>
  <c r="AB52" i="12"/>
  <c r="AB74" i="12"/>
  <c r="J67" i="12"/>
  <c r="J72" i="12"/>
  <c r="T70" i="12"/>
  <c r="T52" i="12"/>
  <c r="U65" i="12"/>
  <c r="U52" i="12"/>
  <c r="M65" i="12"/>
  <c r="AC67" i="12"/>
  <c r="AC52" i="12"/>
  <c r="G67" i="12"/>
  <c r="R75" i="12"/>
  <c r="R74" i="12"/>
  <c r="P67" i="12"/>
  <c r="P52" i="12"/>
  <c r="S57" i="12"/>
  <c r="N69" i="12"/>
  <c r="N55" i="12"/>
  <c r="AH74" i="12"/>
  <c r="AD65" i="12"/>
  <c r="AB53" i="12"/>
  <c r="AB65" i="12"/>
  <c r="I63" i="12"/>
  <c r="J71" i="12"/>
  <c r="J59" i="12"/>
  <c r="T65" i="12"/>
  <c r="T60" i="12"/>
  <c r="U62" i="12"/>
  <c r="M61" i="12"/>
  <c r="M62" i="12"/>
  <c r="AL75" i="12"/>
  <c r="AL55" i="12"/>
  <c r="M66" i="12"/>
  <c r="AL62" i="12"/>
  <c r="S66" i="12"/>
  <c r="AK57" i="12"/>
  <c r="AK66" i="12"/>
  <c r="AC74" i="12"/>
  <c r="G66" i="12"/>
  <c r="G53" i="12"/>
  <c r="R65" i="12"/>
  <c r="P59" i="12"/>
  <c r="P75" i="12"/>
  <c r="S61" i="12"/>
  <c r="Z70" i="12"/>
  <c r="Z59" i="12"/>
  <c r="N70" i="12"/>
  <c r="AH67" i="12"/>
  <c r="AD75" i="12"/>
  <c r="AD55" i="12"/>
  <c r="AB61" i="12"/>
  <c r="AB55" i="12"/>
  <c r="I55" i="12"/>
  <c r="O61" i="12"/>
  <c r="O67" i="12"/>
  <c r="J70" i="12"/>
  <c r="T72" i="12"/>
  <c r="U59" i="12"/>
  <c r="K74" i="12"/>
  <c r="W61" i="12"/>
  <c r="AL60" i="12"/>
  <c r="K60" i="12"/>
  <c r="W65" i="12"/>
  <c r="K76" i="12"/>
  <c r="AK65" i="12"/>
  <c r="AC54" i="12"/>
  <c r="AC75" i="12"/>
  <c r="G61" i="12"/>
  <c r="R67" i="12"/>
  <c r="R69" i="12"/>
  <c r="P60" i="12"/>
  <c r="Y62" i="12"/>
  <c r="Y52" i="12"/>
  <c r="S62" i="12"/>
  <c r="H72" i="12"/>
  <c r="Z75" i="12"/>
  <c r="N67" i="12"/>
  <c r="N68" i="12"/>
  <c r="AH72" i="12"/>
  <c r="AH73" i="12"/>
  <c r="K61" i="12"/>
  <c r="H73" i="12"/>
  <c r="AD60" i="12"/>
  <c r="AB66" i="12"/>
  <c r="AB60" i="12"/>
  <c r="I56" i="12"/>
  <c r="O57" i="12"/>
  <c r="O65" i="12"/>
  <c r="J57" i="12"/>
  <c r="T75" i="12"/>
  <c r="T74" i="12"/>
  <c r="U60" i="12"/>
  <c r="AE74" i="12"/>
  <c r="K52" i="12"/>
  <c r="H62" i="12"/>
  <c r="H71" i="12"/>
  <c r="Q10" i="12" l="1"/>
  <c r="AA9" i="12"/>
  <c r="L9" i="12"/>
  <c r="X9" i="12"/>
  <c r="Z9" i="12"/>
  <c r="G9" i="12"/>
  <c r="O9" i="12"/>
  <c r="V9" i="12"/>
  <c r="N9" i="12"/>
  <c r="I9" i="12"/>
  <c r="H9" i="12"/>
  <c r="M9" i="12"/>
  <c r="R9" i="12"/>
  <c r="Q9" i="12"/>
  <c r="Q8" i="12"/>
  <c r="AI9" i="12"/>
  <c r="AL9" i="12"/>
  <c r="AJ9" i="12"/>
  <c r="AG9" i="12"/>
  <c r="AK9" i="12"/>
  <c r="V10" i="12"/>
  <c r="S10" i="12"/>
  <c r="X8" i="12"/>
  <c r="AL10" i="12"/>
  <c r="N10" i="12"/>
  <c r="O10" i="12"/>
  <c r="AF10" i="12"/>
  <c r="S9" i="12"/>
  <c r="I10" i="12"/>
  <c r="X10" i="12"/>
  <c r="AG8" i="12"/>
  <c r="H8" i="12"/>
  <c r="AE8" i="12"/>
  <c r="AE9" i="12"/>
  <c r="L10" i="12"/>
  <c r="N8" i="12"/>
  <c r="AJ10" i="12"/>
  <c r="Y8" i="12"/>
  <c r="R10" i="12"/>
  <c r="H10" i="12"/>
  <c r="AA8" i="12"/>
  <c r="Z8" i="12"/>
  <c r="AK10" i="12"/>
  <c r="AF8" i="12"/>
  <c r="AE10" i="12"/>
  <c r="L8" i="12"/>
  <c r="AJ8" i="12"/>
  <c r="AG10" i="12"/>
  <c r="V8" i="12"/>
  <c r="I8" i="12"/>
  <c r="AI8" i="12"/>
  <c r="M10" i="12"/>
  <c r="AF9" i="12"/>
  <c r="O8" i="12"/>
  <c r="G8" i="12"/>
  <c r="R8" i="12"/>
  <c r="M8" i="12"/>
  <c r="AD8" i="12"/>
  <c r="AK8" i="12"/>
  <c r="AH9" i="12"/>
  <c r="AH8" i="12"/>
  <c r="AH10" i="12"/>
  <c r="W10" i="12"/>
  <c r="W8" i="12"/>
  <c r="W9" i="12"/>
  <c r="P9" i="12"/>
  <c r="P8" i="12"/>
  <c r="P10" i="12"/>
  <c r="AD10" i="12"/>
  <c r="AD9" i="12"/>
  <c r="U8" i="12"/>
  <c r="U9" i="12"/>
  <c r="U10" i="12"/>
  <c r="K8" i="12"/>
  <c r="K10" i="12"/>
  <c r="K9" i="12"/>
  <c r="AC10" i="12"/>
  <c r="AC9" i="12"/>
  <c r="AC8" i="12"/>
  <c r="Z10" i="12"/>
  <c r="G10" i="12"/>
  <c r="AB10" i="12"/>
  <c r="AB9" i="12"/>
  <c r="AB8" i="12"/>
  <c r="Y10" i="12"/>
  <c r="Y9" i="12"/>
  <c r="T10" i="12"/>
  <c r="T8" i="12"/>
  <c r="T9" i="12"/>
  <c r="S8" i="12"/>
  <c r="AL8" i="12"/>
  <c r="J9" i="12"/>
  <c r="J8" i="12"/>
  <c r="J10" i="12"/>
  <c r="CL7" i="3" l="1"/>
  <c r="CW7" i="3"/>
  <c r="DH7" i="3"/>
  <c r="CA7" i="3"/>
  <c r="BP7" i="3"/>
  <c r="E20" i="12" l="1"/>
  <c r="E19" i="12"/>
  <c r="E17" i="12"/>
  <c r="E18" i="12"/>
  <c r="E16" i="12"/>
  <c r="E47" i="1"/>
  <c r="A16" i="1"/>
  <c r="Z3" i="3"/>
  <c r="A14" i="8"/>
  <c r="G14" i="8" s="1"/>
  <c r="A13" i="8"/>
  <c r="G13" i="8" s="1"/>
  <c r="A12" i="8"/>
  <c r="G12" i="8" s="1"/>
  <c r="A11" i="8"/>
  <c r="A10" i="8"/>
  <c r="A9" i="8"/>
  <c r="G9" i="8" s="1"/>
  <c r="A8" i="8"/>
  <c r="A7" i="8"/>
  <c r="A6" i="8"/>
  <c r="G6" i="8" s="1"/>
  <c r="A5" i="8"/>
  <c r="G5" i="8" s="1"/>
  <c r="WY19" i="7"/>
  <c r="UP19" i="7"/>
  <c r="SG19" i="7"/>
  <c r="PX19" i="7"/>
  <c r="NO19" i="7"/>
  <c r="LF19" i="7"/>
  <c r="IW19" i="7"/>
  <c r="GN19" i="7"/>
  <c r="EE19" i="7"/>
  <c r="BV19" i="7"/>
  <c r="M19" i="7"/>
  <c r="L19" i="7"/>
  <c r="C19" i="7"/>
  <c r="WY18" i="7"/>
  <c r="UP18" i="7"/>
  <c r="SG18" i="7"/>
  <c r="PX18" i="7"/>
  <c r="NO18" i="7"/>
  <c r="LF18" i="7"/>
  <c r="IW18" i="7"/>
  <c r="GN18" i="7"/>
  <c r="EE18" i="7"/>
  <c r="BV18" i="7"/>
  <c r="M18" i="7"/>
  <c r="L18" i="7"/>
  <c r="C18" i="7"/>
  <c r="WY17" i="7"/>
  <c r="UP17" i="7"/>
  <c r="SG17" i="7"/>
  <c r="PX17" i="7"/>
  <c r="NO17" i="7"/>
  <c r="LF17" i="7"/>
  <c r="IW17" i="7"/>
  <c r="GN17" i="7"/>
  <c r="EE17" i="7"/>
  <c r="BV17" i="7"/>
  <c r="M17" i="7"/>
  <c r="L17" i="7"/>
  <c r="C17" i="7"/>
  <c r="YG16" i="7"/>
  <c r="YD16" i="7"/>
  <c r="YC16" i="7"/>
  <c r="WY16" i="7"/>
  <c r="VX16" i="7"/>
  <c r="VU16" i="7"/>
  <c r="VT16" i="7"/>
  <c r="UP16" i="7"/>
  <c r="TO16" i="7"/>
  <c r="TL16" i="7"/>
  <c r="TK16" i="7"/>
  <c r="SG16" i="7"/>
  <c r="RF16" i="7"/>
  <c r="RC16" i="7"/>
  <c r="RB16" i="7"/>
  <c r="PX16" i="7"/>
  <c r="OW16" i="7"/>
  <c r="OT16" i="7"/>
  <c r="OS16" i="7"/>
  <c r="NO16" i="7"/>
  <c r="MN16" i="7"/>
  <c r="MK16" i="7"/>
  <c r="MJ16" i="7"/>
  <c r="LF16" i="7"/>
  <c r="KE16" i="7"/>
  <c r="KB16" i="7"/>
  <c r="KA16" i="7"/>
  <c r="IW16" i="7"/>
  <c r="HV16" i="7"/>
  <c r="HS16" i="7"/>
  <c r="HR16" i="7"/>
  <c r="GN16" i="7"/>
  <c r="FM16" i="7"/>
  <c r="FJ16" i="7"/>
  <c r="FI16" i="7"/>
  <c r="EE16" i="7"/>
  <c r="DD16" i="7"/>
  <c r="DA16" i="7"/>
  <c r="CZ16" i="7"/>
  <c r="BV16" i="7"/>
  <c r="AU16" i="7"/>
  <c r="AR16" i="7"/>
  <c r="AQ16" i="7"/>
  <c r="M16" i="7"/>
  <c r="L16" i="7"/>
  <c r="C16" i="7"/>
  <c r="WY15" i="7"/>
  <c r="UP15" i="7"/>
  <c r="SG15" i="7"/>
  <c r="PX15" i="7"/>
  <c r="NO15" i="7"/>
  <c r="LF15" i="7"/>
  <c r="IW15" i="7"/>
  <c r="GN15" i="7"/>
  <c r="EE15" i="7"/>
  <c r="BV15" i="7"/>
  <c r="M15" i="7"/>
  <c r="L15" i="7"/>
  <c r="C15" i="7"/>
  <c r="WY14" i="7"/>
  <c r="UP14" i="7"/>
  <c r="SG14" i="7"/>
  <c r="PX14" i="7"/>
  <c r="NO14" i="7"/>
  <c r="LF14" i="7"/>
  <c r="IW14" i="7"/>
  <c r="GN14" i="7"/>
  <c r="EE14" i="7"/>
  <c r="BV14" i="7"/>
  <c r="M14" i="7"/>
  <c r="L14" i="7"/>
  <c r="C14" i="7"/>
  <c r="WY13" i="7"/>
  <c r="UP13" i="7"/>
  <c r="SG13" i="7"/>
  <c r="PX13" i="7"/>
  <c r="NO13" i="7"/>
  <c r="LF13" i="7"/>
  <c r="IW13" i="7"/>
  <c r="GN13" i="7"/>
  <c r="EE13" i="7"/>
  <c r="BV13" i="7"/>
  <c r="M13" i="7"/>
  <c r="L13" i="7"/>
  <c r="C13" i="7"/>
  <c r="YG12" i="7"/>
  <c r="YD12" i="7"/>
  <c r="YC12" i="7"/>
  <c r="WY12" i="7"/>
  <c r="VX12" i="7"/>
  <c r="VU12" i="7"/>
  <c r="VT12" i="7"/>
  <c r="UP12" i="7"/>
  <c r="TO12" i="7"/>
  <c r="TL12" i="7"/>
  <c r="TK12" i="7"/>
  <c r="SG12" i="7"/>
  <c r="RF12" i="7"/>
  <c r="RC12" i="7"/>
  <c r="RB12" i="7"/>
  <c r="PX12" i="7"/>
  <c r="OW12" i="7"/>
  <c r="OT12" i="7"/>
  <c r="OS12" i="7"/>
  <c r="NO12" i="7"/>
  <c r="MN12" i="7"/>
  <c r="MK12" i="7"/>
  <c r="MJ12" i="7"/>
  <c r="LF12" i="7"/>
  <c r="KE12" i="7"/>
  <c r="KB12" i="7"/>
  <c r="KA12" i="7"/>
  <c r="IW12" i="7"/>
  <c r="HV12" i="7"/>
  <c r="HS12" i="7"/>
  <c r="HR12" i="7"/>
  <c r="GN12" i="7"/>
  <c r="FM12" i="7"/>
  <c r="FJ12" i="7"/>
  <c r="FI12" i="7"/>
  <c r="EE12" i="7"/>
  <c r="DD12" i="7"/>
  <c r="DA12" i="7"/>
  <c r="CZ12" i="7"/>
  <c r="BV12" i="7"/>
  <c r="AU12" i="7"/>
  <c r="AR12" i="7"/>
  <c r="AQ12" i="7"/>
  <c r="M12" i="7"/>
  <c r="L12" i="7"/>
  <c r="C12" i="7"/>
  <c r="WY11" i="7"/>
  <c r="UP11" i="7"/>
  <c r="SG11" i="7"/>
  <c r="PX11" i="7"/>
  <c r="NO11" i="7"/>
  <c r="LF11" i="7"/>
  <c r="IW11" i="7"/>
  <c r="GN11" i="7"/>
  <c r="EE11" i="7"/>
  <c r="BV11" i="7"/>
  <c r="M11" i="7"/>
  <c r="L11" i="7"/>
  <c r="C11" i="7"/>
  <c r="B11" i="7"/>
  <c r="B15" i="7" s="1"/>
  <c r="B19" i="7" s="1"/>
  <c r="WY10" i="7"/>
  <c r="UP10" i="7"/>
  <c r="SG10" i="7"/>
  <c r="PX10" i="7"/>
  <c r="NO10" i="7"/>
  <c r="LF10" i="7"/>
  <c r="IW10" i="7"/>
  <c r="GN10" i="7"/>
  <c r="EE10" i="7"/>
  <c r="BV10" i="7"/>
  <c r="M10" i="7"/>
  <c r="L10" i="7"/>
  <c r="C10" i="7"/>
  <c r="B10" i="7"/>
  <c r="B14" i="7" s="1"/>
  <c r="B18" i="7" s="1"/>
  <c r="WY9" i="7"/>
  <c r="UP9" i="7"/>
  <c r="SG9" i="7"/>
  <c r="PX9" i="7"/>
  <c r="NO9" i="7"/>
  <c r="LF9" i="7"/>
  <c r="IW9" i="7"/>
  <c r="GN9" i="7"/>
  <c r="EE9" i="7"/>
  <c r="BV9" i="7"/>
  <c r="M9" i="7"/>
  <c r="L9" i="7"/>
  <c r="C9" i="7"/>
  <c r="B9" i="7"/>
  <c r="B13" i="7" s="1"/>
  <c r="B17" i="7" s="1"/>
  <c r="YG8" i="7"/>
  <c r="YD8" i="7"/>
  <c r="YC8" i="7"/>
  <c r="WY8" i="7"/>
  <c r="VX8" i="7"/>
  <c r="VU8" i="7"/>
  <c r="VT8" i="7"/>
  <c r="UP8" i="7"/>
  <c r="TO8" i="7"/>
  <c r="TL8" i="7"/>
  <c r="TK8" i="7"/>
  <c r="SG8" i="7"/>
  <c r="RF8" i="7"/>
  <c r="RC8" i="7"/>
  <c r="RB8" i="7"/>
  <c r="PX8" i="7"/>
  <c r="OW8" i="7"/>
  <c r="OT8" i="7"/>
  <c r="OS8" i="7"/>
  <c r="NO8" i="7"/>
  <c r="MN8" i="7"/>
  <c r="MK8" i="7"/>
  <c r="MJ8" i="7"/>
  <c r="LF8" i="7"/>
  <c r="KE8" i="7"/>
  <c r="KB8" i="7"/>
  <c r="KA8" i="7"/>
  <c r="IW8" i="7"/>
  <c r="HV8" i="7"/>
  <c r="HS8" i="7"/>
  <c r="HR8" i="7"/>
  <c r="GN8" i="7"/>
  <c r="FM8" i="7"/>
  <c r="FJ8" i="7"/>
  <c r="FI8" i="7"/>
  <c r="EE8" i="7"/>
  <c r="DD8" i="7"/>
  <c r="DA8" i="7"/>
  <c r="CZ8" i="7"/>
  <c r="BV8" i="7"/>
  <c r="AU8" i="7"/>
  <c r="AR8" i="7"/>
  <c r="AQ8" i="7"/>
  <c r="M8" i="7"/>
  <c r="L8" i="7"/>
  <c r="C8" i="7"/>
  <c r="B8" i="7"/>
  <c r="B12" i="7" s="1"/>
  <c r="B16" i="7" s="1"/>
  <c r="WY7" i="7"/>
  <c r="UP7" i="7"/>
  <c r="SG7" i="7"/>
  <c r="PX7" i="7"/>
  <c r="NO7" i="7"/>
  <c r="LF7" i="7"/>
  <c r="IW7" i="7"/>
  <c r="GN7" i="7"/>
  <c r="EE7" i="7"/>
  <c r="BV7" i="7"/>
  <c r="M7" i="7"/>
  <c r="L7" i="7"/>
  <c r="C7" i="7"/>
  <c r="WY6" i="7"/>
  <c r="UP6" i="7"/>
  <c r="SG6" i="7"/>
  <c r="PX6" i="7"/>
  <c r="NO6" i="7"/>
  <c r="LF6" i="7"/>
  <c r="IW6" i="7"/>
  <c r="GN6" i="7"/>
  <c r="EE6" i="7"/>
  <c r="BV6" i="7"/>
  <c r="M6" i="7"/>
  <c r="L6" i="7"/>
  <c r="C6" i="7"/>
  <c r="WY5" i="7"/>
  <c r="UP5" i="7"/>
  <c r="SG5" i="7"/>
  <c r="PX5" i="7"/>
  <c r="NO5" i="7"/>
  <c r="LF5" i="7"/>
  <c r="IW5" i="7"/>
  <c r="GN5" i="7"/>
  <c r="EE5" i="7"/>
  <c r="BV5" i="7"/>
  <c r="M5" i="7"/>
  <c r="L5" i="7"/>
  <c r="C5" i="7"/>
  <c r="WY4" i="7"/>
  <c r="UP4" i="7"/>
  <c r="SG4" i="7"/>
  <c r="PX4" i="7"/>
  <c r="NO4" i="7"/>
  <c r="LF4" i="7"/>
  <c r="IW4" i="7"/>
  <c r="GN4" i="7"/>
  <c r="EE4" i="7"/>
  <c r="BV4" i="7"/>
  <c r="M4" i="7"/>
  <c r="L4" i="7"/>
  <c r="C4" i="7"/>
  <c r="A9" i="4"/>
  <c r="AS5" i="4"/>
  <c r="AR5" i="4"/>
  <c r="AQ5" i="4"/>
  <c r="AP5" i="4"/>
  <c r="AO5" i="4"/>
  <c r="AN5" i="4"/>
  <c r="AM5" i="4"/>
  <c r="AL5" i="4"/>
  <c r="AK5" i="4"/>
  <c r="AJ5" i="4"/>
  <c r="AI5" i="4"/>
  <c r="AH5" i="4"/>
  <c r="AG5" i="4"/>
  <c r="AF5" i="4"/>
  <c r="AE5" i="4"/>
  <c r="AD5" i="4"/>
  <c r="AC5" i="4"/>
  <c r="AB5" i="4"/>
  <c r="AA5" i="4"/>
  <c r="Z5" i="4"/>
  <c r="Y5" i="4"/>
  <c r="X5" i="4"/>
  <c r="W5" i="4"/>
  <c r="V5" i="4"/>
  <c r="U5" i="4"/>
  <c r="T5" i="4"/>
  <c r="S5" i="4"/>
  <c r="R5" i="4"/>
  <c r="Q5" i="4"/>
  <c r="P5" i="4"/>
  <c r="O5" i="4"/>
  <c r="N5" i="4"/>
  <c r="K5" i="4"/>
  <c r="K5" i="5" s="1"/>
  <c r="X4" i="3"/>
  <c r="C13" i="2"/>
  <c r="C17" i="2" s="1"/>
  <c r="C21" i="2" s="1"/>
  <c r="C12" i="2"/>
  <c r="C16" i="2" s="1"/>
  <c r="C20" i="2" s="1"/>
  <c r="C11" i="2"/>
  <c r="C15" i="2" s="1"/>
  <c r="C19" i="2" s="1"/>
  <c r="C10" i="2"/>
  <c r="C14" i="2" s="1"/>
  <c r="C18" i="2" s="1"/>
  <c r="E44" i="1"/>
  <c r="E40" i="1"/>
  <c r="A15" i="1"/>
  <c r="AI4" i="3" l="1"/>
  <c r="AK4" i="3" s="1"/>
  <c r="Z4" i="3"/>
  <c r="A10" i="4"/>
  <c r="P9" i="4"/>
  <c r="V9" i="4"/>
  <c r="AE9" i="4"/>
  <c r="AF9" i="4"/>
  <c r="AC9" i="4"/>
  <c r="AD9" i="4"/>
  <c r="U9" i="4"/>
  <c r="AB9" i="4"/>
  <c r="O9" i="4"/>
  <c r="T9" i="4"/>
  <c r="Q9" i="4"/>
  <c r="R9" i="4"/>
  <c r="AG9" i="4"/>
  <c r="AH9" i="4"/>
  <c r="AJ9" i="4"/>
  <c r="AA9" i="4"/>
  <c r="AK9" i="4"/>
  <c r="S9" i="4"/>
  <c r="X9" i="4"/>
  <c r="Y9" i="4"/>
  <c r="Z9" i="4"/>
  <c r="I9" i="4"/>
  <c r="AI9" i="4"/>
  <c r="W9" i="4"/>
  <c r="N9" i="4"/>
  <c r="BE7" i="3"/>
  <c r="AT4" i="3"/>
  <c r="AV4" i="3" s="1"/>
  <c r="AT7" i="3"/>
  <c r="BL11" i="7"/>
  <c r="DU11" i="7" s="1"/>
  <c r="GD11" i="7" s="1"/>
  <c r="IM11" i="7" s="1"/>
  <c r="KV11" i="7" s="1"/>
  <c r="NE11" i="7" s="1"/>
  <c r="PN11" i="7" s="1"/>
  <c r="RW11" i="7" s="1"/>
  <c r="UF11" i="7" s="1"/>
  <c r="WO11" i="7" s="1"/>
  <c r="BL12" i="7"/>
  <c r="DU12" i="7" s="1"/>
  <c r="GD12" i="7" s="1"/>
  <c r="IM12" i="7" s="1"/>
  <c r="KV12" i="7" s="1"/>
  <c r="NE12" i="7" s="1"/>
  <c r="PN12" i="7" s="1"/>
  <c r="RW12" i="7" s="1"/>
  <c r="UF12" i="7" s="1"/>
  <c r="WO12" i="7" s="1"/>
  <c r="BL16" i="7"/>
  <c r="DU16" i="7" s="1"/>
  <c r="GD16" i="7" s="1"/>
  <c r="IM16" i="7" s="1"/>
  <c r="KV16" i="7" s="1"/>
  <c r="NE16" i="7" s="1"/>
  <c r="PN16" i="7" s="1"/>
  <c r="RW16" i="7" s="1"/>
  <c r="UF16" i="7" s="1"/>
  <c r="WO16" i="7" s="1"/>
  <c r="S1" i="4"/>
  <c r="O1" i="4"/>
  <c r="W1" i="4"/>
  <c r="AA1" i="4"/>
  <c r="M7" i="3"/>
  <c r="F39" i="1"/>
  <c r="F27" i="1"/>
  <c r="F25" i="1"/>
  <c r="F26" i="1"/>
  <c r="AI7" i="3"/>
  <c r="X7" i="3"/>
  <c r="AD1" i="4"/>
  <c r="Y1" i="4"/>
  <c r="N1" i="4"/>
  <c r="Z1" i="4"/>
  <c r="P1" i="4"/>
  <c r="T1" i="4"/>
  <c r="X1" i="4"/>
  <c r="AB1" i="4"/>
  <c r="BL5" i="7"/>
  <c r="DU5" i="7" s="1"/>
  <c r="GD5" i="7" s="1"/>
  <c r="IM5" i="7" s="1"/>
  <c r="KV5" i="7" s="1"/>
  <c r="NE5" i="7" s="1"/>
  <c r="PN5" i="7" s="1"/>
  <c r="RW5" i="7" s="1"/>
  <c r="UF5" i="7" s="1"/>
  <c r="WO5" i="7" s="1"/>
  <c r="U1" i="4"/>
  <c r="BL9" i="7"/>
  <c r="DU9" i="7" s="1"/>
  <c r="GD9" i="7" s="1"/>
  <c r="IM9" i="7" s="1"/>
  <c r="KV9" i="7" s="1"/>
  <c r="NE9" i="7" s="1"/>
  <c r="PN9" i="7" s="1"/>
  <c r="RW9" i="7" s="1"/>
  <c r="UF9" i="7" s="1"/>
  <c r="WO9" i="7" s="1"/>
  <c r="Q1" i="4"/>
  <c r="BL6" i="7"/>
  <c r="DU6" i="7" s="1"/>
  <c r="GD6" i="7" s="1"/>
  <c r="IM6" i="7" s="1"/>
  <c r="KV6" i="7" s="1"/>
  <c r="NE6" i="7" s="1"/>
  <c r="PN6" i="7" s="1"/>
  <c r="RW6" i="7" s="1"/>
  <c r="UF6" i="7" s="1"/>
  <c r="WO6" i="7" s="1"/>
  <c r="R1" i="4"/>
  <c r="BL7" i="7"/>
  <c r="DU7" i="7" s="1"/>
  <c r="GD7" i="7" s="1"/>
  <c r="IM7" i="7" s="1"/>
  <c r="KV7" i="7" s="1"/>
  <c r="NE7" i="7" s="1"/>
  <c r="PN7" i="7" s="1"/>
  <c r="RW7" i="7" s="1"/>
  <c r="UF7" i="7" s="1"/>
  <c r="WO7" i="7" s="1"/>
  <c r="BL8" i="7"/>
  <c r="DU8" i="7" s="1"/>
  <c r="GD8" i="7" s="1"/>
  <c r="IM8" i="7" s="1"/>
  <c r="KV8" i="7" s="1"/>
  <c r="NE8" i="7" s="1"/>
  <c r="PN8" i="7" s="1"/>
  <c r="RW8" i="7" s="1"/>
  <c r="UF8" i="7" s="1"/>
  <c r="WO8" i="7" s="1"/>
  <c r="AC1" i="4"/>
  <c r="V1" i="4"/>
  <c r="BL4" i="7"/>
  <c r="DU4" i="7" s="1"/>
  <c r="GD4" i="7" s="1"/>
  <c r="IM4" i="7" s="1"/>
  <c r="KV4" i="7" s="1"/>
  <c r="NE4" i="7" s="1"/>
  <c r="PN4" i="7" s="1"/>
  <c r="RW4" i="7" s="1"/>
  <c r="UF4" i="7" s="1"/>
  <c r="WO4" i="7" s="1"/>
  <c r="BL14" i="7"/>
  <c r="DU14" i="7" s="1"/>
  <c r="GD14" i="7" s="1"/>
  <c r="IM14" i="7" s="1"/>
  <c r="KV14" i="7" s="1"/>
  <c r="NE14" i="7" s="1"/>
  <c r="PN14" i="7" s="1"/>
  <c r="RW14" i="7" s="1"/>
  <c r="UF14" i="7" s="1"/>
  <c r="WO14" i="7" s="1"/>
  <c r="BL10" i="7"/>
  <c r="DU10" i="7" s="1"/>
  <c r="GD10" i="7" s="1"/>
  <c r="IM10" i="7" s="1"/>
  <c r="KV10" i="7" s="1"/>
  <c r="NE10" i="7" s="1"/>
  <c r="PN10" i="7" s="1"/>
  <c r="RW10" i="7" s="1"/>
  <c r="UF10" i="7" s="1"/>
  <c r="WO10" i="7" s="1"/>
  <c r="BL13" i="7"/>
  <c r="DU13" i="7" s="1"/>
  <c r="GD13" i="7" s="1"/>
  <c r="IM13" i="7" s="1"/>
  <c r="KV13" i="7" s="1"/>
  <c r="NE13" i="7" s="1"/>
  <c r="PN13" i="7" s="1"/>
  <c r="RW13" i="7" s="1"/>
  <c r="UF13" i="7" s="1"/>
  <c r="WO13" i="7" s="1"/>
  <c r="BL15" i="7"/>
  <c r="DU15" i="7" s="1"/>
  <c r="GD15" i="7" s="1"/>
  <c r="IM15" i="7" s="1"/>
  <c r="KV15" i="7" s="1"/>
  <c r="NE15" i="7" s="1"/>
  <c r="PN15" i="7" s="1"/>
  <c r="RW15" i="7" s="1"/>
  <c r="UF15" i="7" s="1"/>
  <c r="WO15" i="7" s="1"/>
  <c r="BL18" i="7"/>
  <c r="DU18" i="7" s="1"/>
  <c r="GD18" i="7" s="1"/>
  <c r="IM18" i="7" s="1"/>
  <c r="KV18" i="7" s="1"/>
  <c r="NE18" i="7" s="1"/>
  <c r="PN18" i="7" s="1"/>
  <c r="RW18" i="7" s="1"/>
  <c r="UF18" i="7" s="1"/>
  <c r="WO18" i="7" s="1"/>
  <c r="BL17" i="7"/>
  <c r="DU17" i="7" s="1"/>
  <c r="GD17" i="7" s="1"/>
  <c r="IM17" i="7" s="1"/>
  <c r="KV17" i="7" s="1"/>
  <c r="NE17" i="7" s="1"/>
  <c r="PN17" i="7" s="1"/>
  <c r="RW17" i="7" s="1"/>
  <c r="UF17" i="7" s="1"/>
  <c r="WO17" i="7" s="1"/>
  <c r="BL19" i="7"/>
  <c r="DU19" i="7" s="1"/>
  <c r="GD19" i="7" s="1"/>
  <c r="IM19" i="7" s="1"/>
  <c r="KV19" i="7" s="1"/>
  <c r="NE19" i="7" s="1"/>
  <c r="PN19" i="7" s="1"/>
  <c r="RW19" i="7" s="1"/>
  <c r="UF19" i="7" s="1"/>
  <c r="WO19" i="7" s="1"/>
  <c r="G10" i="8"/>
  <c r="G8" i="8"/>
  <c r="G7" i="8"/>
  <c r="G11" i="8"/>
  <c r="A11" i="4" l="1"/>
  <c r="S10" i="4"/>
  <c r="W10" i="4"/>
  <c r="AC10" i="4"/>
  <c r="AJ10" i="4"/>
  <c r="I10" i="4"/>
  <c r="AH10" i="4"/>
  <c r="T10" i="4"/>
  <c r="Z10" i="4"/>
  <c r="AG10" i="4"/>
  <c r="AB10" i="4"/>
  <c r="AK10" i="4"/>
  <c r="Q10" i="4"/>
  <c r="P10" i="4"/>
  <c r="U10" i="4"/>
  <c r="AF10" i="4"/>
  <c r="N10" i="4"/>
  <c r="AA10" i="4"/>
  <c r="X10" i="4"/>
  <c r="V10" i="4"/>
  <c r="R10" i="4"/>
  <c r="AI10" i="4"/>
  <c r="AD10" i="4"/>
  <c r="O10" i="4"/>
  <c r="Y10" i="4"/>
  <c r="AE10" i="4"/>
  <c r="E12" i="12"/>
  <c r="J9" i="4"/>
  <c r="E13" i="12"/>
  <c r="J10" i="4"/>
  <c r="E11" i="12"/>
  <c r="J8" i="4"/>
  <c r="E14" i="12"/>
  <c r="J11" i="4"/>
  <c r="E15" i="12"/>
  <c r="I14" i="7"/>
  <c r="H14" i="7"/>
  <c r="I18" i="7"/>
  <c r="H16" i="7"/>
  <c r="I16" i="7"/>
  <c r="H17" i="7"/>
  <c r="H18" i="7"/>
  <c r="BE4" i="3"/>
  <c r="BG4" i="3" s="1"/>
  <c r="H10" i="7"/>
  <c r="H11" i="7"/>
  <c r="F11" i="7"/>
  <c r="I11" i="7"/>
  <c r="G4" i="7"/>
  <c r="H9" i="7"/>
  <c r="G8" i="7"/>
  <c r="I6" i="7"/>
  <c r="E6" i="7"/>
  <c r="H7" i="7"/>
  <c r="F5" i="7"/>
  <c r="AK1" i="4"/>
  <c r="AJ1" i="4"/>
  <c r="E4" i="7"/>
  <c r="I8" i="7"/>
  <c r="E5" i="7"/>
  <c r="I9" i="7"/>
  <c r="I7" i="7"/>
  <c r="I13" i="7"/>
  <c r="E13" i="7"/>
  <c r="G11" i="7"/>
  <c r="H13" i="7"/>
  <c r="F16" i="7"/>
  <c r="I15" i="7"/>
  <c r="G18" i="7"/>
  <c r="E19" i="7"/>
  <c r="F17" i="7"/>
  <c r="G17" i="7"/>
  <c r="G7" i="7"/>
  <c r="H6" i="7"/>
  <c r="F4" i="7"/>
  <c r="G6" i="7"/>
  <c r="F7" i="7"/>
  <c r="E7" i="7"/>
  <c r="F6" i="7"/>
  <c r="E8" i="7"/>
  <c r="F10" i="7"/>
  <c r="E10" i="7"/>
  <c r="I17" i="7"/>
  <c r="F8" i="7"/>
  <c r="G10" i="7"/>
  <c r="E11" i="7"/>
  <c r="G12" i="7"/>
  <c r="I19" i="7"/>
  <c r="E18" i="7"/>
  <c r="G19" i="7"/>
  <c r="AF1" i="4"/>
  <c r="G9" i="7"/>
  <c r="AG1" i="4"/>
  <c r="I10" i="7"/>
  <c r="H8" i="7"/>
  <c r="F9" i="7"/>
  <c r="H12" i="7"/>
  <c r="F14" i="7"/>
  <c r="E9" i="7"/>
  <c r="F15" i="7"/>
  <c r="G13" i="7"/>
  <c r="G16" i="7"/>
  <c r="E16" i="7"/>
  <c r="F18" i="7"/>
  <c r="H19" i="7"/>
  <c r="H5" i="7"/>
  <c r="AI1" i="4"/>
  <c r="AE1" i="4"/>
  <c r="I5" i="7"/>
  <c r="G5" i="7"/>
  <c r="H4" i="7"/>
  <c r="AH1" i="4"/>
  <c r="I12" i="7"/>
  <c r="E12" i="7"/>
  <c r="F12" i="7"/>
  <c r="H15" i="7"/>
  <c r="G14" i="7"/>
  <c r="E15" i="7"/>
  <c r="F13" i="7"/>
  <c r="E14" i="7"/>
  <c r="G15" i="7"/>
  <c r="E17" i="7"/>
  <c r="F19" i="7"/>
  <c r="I4" i="7"/>
  <c r="O11" i="4" l="1"/>
  <c r="AC11" i="4"/>
  <c r="Z11" i="4"/>
  <c r="T11" i="4"/>
  <c r="X11" i="4"/>
  <c r="I11" i="4"/>
  <c r="AJ11" i="4"/>
  <c r="AK11" i="4"/>
  <c r="Q11" i="4"/>
  <c r="P11" i="4"/>
  <c r="U11" i="4"/>
  <c r="AD11" i="4"/>
  <c r="V11" i="4"/>
  <c r="Y11" i="4"/>
  <c r="S11" i="4"/>
  <c r="AE11" i="4"/>
  <c r="AA11" i="4"/>
  <c r="R11" i="4"/>
  <c r="AG11" i="4"/>
  <c r="N11" i="4"/>
  <c r="AB11" i="4"/>
  <c r="AH11" i="4"/>
  <c r="W11" i="4"/>
  <c r="AF11" i="4"/>
  <c r="AI11" i="4"/>
  <c r="A12" i="4"/>
  <c r="K8" i="7"/>
  <c r="K5" i="7"/>
  <c r="J17" i="7"/>
  <c r="J16" i="7"/>
  <c r="J14" i="7"/>
  <c r="D11" i="7"/>
  <c r="J18" i="7"/>
  <c r="J7" i="7"/>
  <c r="K18" i="7"/>
  <c r="J9" i="7"/>
  <c r="K19" i="7"/>
  <c r="J19" i="7"/>
  <c r="J8" i="7"/>
  <c r="J10" i="7"/>
  <c r="K6" i="7"/>
  <c r="K4" i="7"/>
  <c r="K13" i="7"/>
  <c r="D17" i="7"/>
  <c r="J15" i="7"/>
  <c r="J6" i="7"/>
  <c r="J11" i="7"/>
  <c r="K11" i="7"/>
  <c r="UL13" i="7"/>
  <c r="UK10" i="7"/>
  <c r="UL17" i="7"/>
  <c r="UL4" i="7"/>
  <c r="UJ12" i="7"/>
  <c r="UK15" i="7"/>
  <c r="UH15" i="7"/>
  <c r="UL10" i="7"/>
  <c r="UK11" i="7"/>
  <c r="UI12" i="7"/>
  <c r="UH13" i="7"/>
  <c r="UL5" i="7"/>
  <c r="UI7" i="7"/>
  <c r="UH12" i="7"/>
  <c r="UL15" i="7"/>
  <c r="UL19" i="7"/>
  <c r="UH19" i="7"/>
  <c r="UH5" i="7"/>
  <c r="UK5" i="7"/>
  <c r="UH4" i="7"/>
  <c r="UK13" i="7"/>
  <c r="UI14" i="7"/>
  <c r="UI10" i="7"/>
  <c r="UI4" i="7"/>
  <c r="UJ16" i="7"/>
  <c r="UH10" i="7"/>
  <c r="UK4" i="7"/>
  <c r="UL12" i="7"/>
  <c r="UJ11" i="7"/>
  <c r="UI6" i="7"/>
  <c r="UK6" i="7"/>
  <c r="UH8" i="7"/>
  <c r="UH17" i="7"/>
  <c r="UJ5" i="7"/>
  <c r="UI9" i="7"/>
  <c r="UH7" i="7"/>
  <c r="UL9" i="7"/>
  <c r="UK9" i="7"/>
  <c r="UJ9" i="7"/>
  <c r="UL7" i="7"/>
  <c r="UH9" i="7"/>
  <c r="UH6" i="7"/>
  <c r="UJ14" i="7"/>
  <c r="UJ13" i="7"/>
  <c r="UI8" i="7"/>
  <c r="UJ4" i="7"/>
  <c r="UL6" i="7"/>
  <c r="UI11" i="7"/>
  <c r="UK12" i="7"/>
  <c r="UI15" i="7"/>
  <c r="UJ7" i="7"/>
  <c r="UK8" i="7"/>
  <c r="UK7" i="7"/>
  <c r="UL11" i="7"/>
  <c r="UJ10" i="7"/>
  <c r="UI13" i="7"/>
  <c r="UK14" i="7"/>
  <c r="UH14" i="7"/>
  <c r="UJ8" i="7"/>
  <c r="UJ6" i="7"/>
  <c r="UI5" i="7"/>
  <c r="UL8" i="7"/>
  <c r="UH11" i="7"/>
  <c r="UL14" i="7"/>
  <c r="UJ15" i="7"/>
  <c r="UJ18" i="7"/>
  <c r="UK16" i="7"/>
  <c r="UI17" i="7"/>
  <c r="UI19" i="7"/>
  <c r="UJ17" i="7"/>
  <c r="UL18" i="7"/>
  <c r="UJ19" i="7"/>
  <c r="UK19" i="7"/>
  <c r="UK18" i="7"/>
  <c r="UH16" i="7"/>
  <c r="UI16" i="7"/>
  <c r="UI18" i="7"/>
  <c r="UL16" i="7"/>
  <c r="UH18" i="7"/>
  <c r="UK17" i="7"/>
  <c r="WU10" i="7"/>
  <c r="WT10" i="7"/>
  <c r="WR12" i="7"/>
  <c r="WQ13" i="7"/>
  <c r="WQ5" i="7"/>
  <c r="WR10" i="7"/>
  <c r="WR7" i="7"/>
  <c r="WU4" i="7"/>
  <c r="WS12" i="7"/>
  <c r="WT13" i="7"/>
  <c r="WT5" i="7"/>
  <c r="WR11" i="7"/>
  <c r="WU5" i="7"/>
  <c r="WR4" i="7"/>
  <c r="WU13" i="7"/>
  <c r="WR14" i="7"/>
  <c r="WT4" i="7"/>
  <c r="WQ4" i="7"/>
  <c r="WT12" i="7"/>
  <c r="WT15" i="7"/>
  <c r="WQ15" i="7"/>
  <c r="WU15" i="7"/>
  <c r="WQ10" i="7"/>
  <c r="WQ19" i="7"/>
  <c r="WT16" i="7"/>
  <c r="WU19" i="7"/>
  <c r="WQ7" i="7"/>
  <c r="WU9" i="7"/>
  <c r="WS7" i="7"/>
  <c r="WT8" i="7"/>
  <c r="WU8" i="7"/>
  <c r="WQ8" i="7"/>
  <c r="WR6" i="7"/>
  <c r="WU7" i="7"/>
  <c r="WQ9" i="7"/>
  <c r="WS9" i="7"/>
  <c r="WT6" i="7"/>
  <c r="WQ17" i="7"/>
  <c r="WU17" i="7"/>
  <c r="WS5" i="7"/>
  <c r="WR9" i="7"/>
  <c r="WT9" i="7"/>
  <c r="WS6" i="7"/>
  <c r="WR5" i="7"/>
  <c r="WR8" i="7"/>
  <c r="WU11" i="7"/>
  <c r="WS11" i="7"/>
  <c r="WQ14" i="7"/>
  <c r="WS15" i="7"/>
  <c r="WS18" i="7"/>
  <c r="WS8" i="7"/>
  <c r="WQ11" i="7"/>
  <c r="WS14" i="7"/>
  <c r="WS13" i="7"/>
  <c r="WU14" i="7"/>
  <c r="WU16" i="7"/>
  <c r="WS4" i="7"/>
  <c r="WQ6" i="7"/>
  <c r="WT11" i="7"/>
  <c r="WQ12" i="7"/>
  <c r="WR15" i="7"/>
  <c r="WW15" i="7" s="1"/>
  <c r="WU6" i="7"/>
  <c r="WT7" i="7"/>
  <c r="WS10" i="7"/>
  <c r="WU12" i="7"/>
  <c r="WR13" i="7"/>
  <c r="WT14" i="7"/>
  <c r="WV14" i="7" s="1"/>
  <c r="WT17" i="7"/>
  <c r="WQ16" i="7"/>
  <c r="WR17" i="7"/>
  <c r="WW17" i="7" s="1"/>
  <c r="WR19" i="7"/>
  <c r="WS17" i="7"/>
  <c r="WQ18" i="7"/>
  <c r="WS19" i="7"/>
  <c r="WT19" i="7"/>
  <c r="WT18" i="7"/>
  <c r="WU18" i="7"/>
  <c r="WS16" i="7"/>
  <c r="WR18" i="7"/>
  <c r="WR16" i="7"/>
  <c r="RZ10" i="7"/>
  <c r="SB5" i="7"/>
  <c r="SC5" i="7"/>
  <c r="RZ12" i="7"/>
  <c r="RZ7" i="7"/>
  <c r="RZ14" i="7"/>
  <c r="RY8" i="7"/>
  <c r="RY5" i="7"/>
  <c r="RY4" i="7"/>
  <c r="SB12" i="7"/>
  <c r="SC12" i="7"/>
  <c r="SB15" i="7"/>
  <c r="RY15" i="7"/>
  <c r="SB10" i="7"/>
  <c r="SC17" i="7"/>
  <c r="SC10" i="7"/>
  <c r="SB4" i="7"/>
  <c r="SC13" i="7"/>
  <c r="RY12" i="7"/>
  <c r="SC15" i="7"/>
  <c r="SB19" i="7"/>
  <c r="SC4" i="7"/>
  <c r="RY13" i="7"/>
  <c r="RZ16" i="7"/>
  <c r="RY10" i="7"/>
  <c r="RZ11" i="7"/>
  <c r="RZ4" i="7"/>
  <c r="SB13" i="7"/>
  <c r="RY19" i="7"/>
  <c r="SA5" i="7"/>
  <c r="RY7" i="7"/>
  <c r="SC9" i="7"/>
  <c r="SC19" i="7"/>
  <c r="SC7" i="7"/>
  <c r="RY9" i="7"/>
  <c r="RY17" i="7"/>
  <c r="SA6" i="7"/>
  <c r="SA7" i="7"/>
  <c r="RZ8" i="7"/>
  <c r="RZ6" i="7"/>
  <c r="RZ9" i="7"/>
  <c r="SB6" i="7"/>
  <c r="SA4" i="7"/>
  <c r="SB9" i="7"/>
  <c r="SC11" i="7"/>
  <c r="SB11" i="7"/>
  <c r="SA12" i="7"/>
  <c r="RZ15" i="7"/>
  <c r="RY14" i="7"/>
  <c r="SC8" i="7"/>
  <c r="SA9" i="7"/>
  <c r="SB7" i="7"/>
  <c r="RY11" i="7"/>
  <c r="SA10" i="7"/>
  <c r="RZ13" i="7"/>
  <c r="SB14" i="7"/>
  <c r="SC14" i="7"/>
  <c r="SA8" i="7"/>
  <c r="SB8" i="7"/>
  <c r="RZ5" i="7"/>
  <c r="RY6" i="7"/>
  <c r="SA15" i="7"/>
  <c r="SA18" i="7"/>
  <c r="SC6" i="7"/>
  <c r="SA11" i="7"/>
  <c r="SA14" i="7"/>
  <c r="SA13" i="7"/>
  <c r="SA16" i="7"/>
  <c r="SB18" i="7"/>
  <c r="SB16" i="7"/>
  <c r="SC16" i="7"/>
  <c r="RZ18" i="7"/>
  <c r="RY18" i="7"/>
  <c r="SC18" i="7"/>
  <c r="SB17" i="7"/>
  <c r="SD17" i="7" s="1"/>
  <c r="RZ17" i="7"/>
  <c r="RZ19" i="7"/>
  <c r="SA17" i="7"/>
  <c r="SA19" i="7"/>
  <c r="RY16" i="7"/>
  <c r="BP4" i="3"/>
  <c r="BR4" i="3" s="1"/>
  <c r="NK10" i="7"/>
  <c r="NH11" i="7"/>
  <c r="NJ12" i="7"/>
  <c r="NH4" i="7"/>
  <c r="NK4" i="7"/>
  <c r="NG4" i="7"/>
  <c r="NJ13" i="7"/>
  <c r="NK15" i="7"/>
  <c r="NJ16" i="7"/>
  <c r="NJ10" i="7"/>
  <c r="NK13" i="7"/>
  <c r="NH14" i="7"/>
  <c r="NJ4" i="7"/>
  <c r="NK5" i="7"/>
  <c r="NG13" i="7"/>
  <c r="NK17" i="7"/>
  <c r="NK19" i="7"/>
  <c r="NJ5" i="7"/>
  <c r="NG5" i="7"/>
  <c r="NH10" i="7"/>
  <c r="NH7" i="7"/>
  <c r="NG17" i="7"/>
  <c r="NH12" i="7"/>
  <c r="NI12" i="7"/>
  <c r="NJ15" i="7"/>
  <c r="NG15" i="7"/>
  <c r="NG10" i="7"/>
  <c r="NG7" i="7"/>
  <c r="NK9" i="7"/>
  <c r="NI9" i="7"/>
  <c r="NI7" i="7"/>
  <c r="NG8" i="7"/>
  <c r="NJ19" i="7"/>
  <c r="NH6" i="7"/>
  <c r="NK7" i="7"/>
  <c r="NG9" i="7"/>
  <c r="NJ9" i="7"/>
  <c r="NJ6" i="7"/>
  <c r="NI5" i="7"/>
  <c r="NG19" i="7"/>
  <c r="NH9" i="7"/>
  <c r="NH8" i="7"/>
  <c r="NH5" i="7"/>
  <c r="NK11" i="7"/>
  <c r="NG14" i="7"/>
  <c r="NI15" i="7"/>
  <c r="NI18" i="7"/>
  <c r="NJ8" i="7"/>
  <c r="NG11" i="7"/>
  <c r="NI14" i="7"/>
  <c r="NG12" i="7"/>
  <c r="NI13" i="7"/>
  <c r="NK14" i="7"/>
  <c r="NI6" i="7"/>
  <c r="NI4" i="7"/>
  <c r="NG6" i="7"/>
  <c r="NI8" i="7"/>
  <c r="NJ11" i="7"/>
  <c r="NI11" i="7"/>
  <c r="NK12" i="7"/>
  <c r="NH15" i="7"/>
  <c r="NK8" i="7"/>
  <c r="NK6" i="7"/>
  <c r="NJ7" i="7"/>
  <c r="NI10" i="7"/>
  <c r="NH13" i="7"/>
  <c r="NJ14" i="7"/>
  <c r="NG16" i="7"/>
  <c r="NJ17" i="7"/>
  <c r="NH19" i="7"/>
  <c r="NI17" i="7"/>
  <c r="NG18" i="7"/>
  <c r="NI19" i="7"/>
  <c r="NI16" i="7"/>
  <c r="NH17" i="7"/>
  <c r="NJ18" i="7"/>
  <c r="NH16" i="7"/>
  <c r="NK18" i="7"/>
  <c r="NH18" i="7"/>
  <c r="NK16" i="7"/>
  <c r="PS5" i="7"/>
  <c r="PQ10" i="7"/>
  <c r="PT12" i="7"/>
  <c r="PS4" i="7"/>
  <c r="PQ4" i="7"/>
  <c r="PQ7" i="7"/>
  <c r="PS13" i="7"/>
  <c r="PT15" i="7"/>
  <c r="PT10" i="7"/>
  <c r="PP13" i="7"/>
  <c r="PQ14" i="7"/>
  <c r="PP19" i="7"/>
  <c r="PP4" i="7"/>
  <c r="PR11" i="7"/>
  <c r="PR12" i="7"/>
  <c r="PP16" i="7"/>
  <c r="PT4" i="7"/>
  <c r="PS12" i="7"/>
  <c r="PS15" i="7"/>
  <c r="PP15" i="7"/>
  <c r="PS11" i="7"/>
  <c r="PP17" i="7"/>
  <c r="PP10" i="7"/>
  <c r="PS10" i="7"/>
  <c r="PP5" i="7"/>
  <c r="PT5" i="7"/>
  <c r="PP12" i="7"/>
  <c r="PT13" i="7"/>
  <c r="PS19" i="7"/>
  <c r="PT17" i="7"/>
  <c r="PS8" i="7"/>
  <c r="PS9" i="7"/>
  <c r="PR9" i="7"/>
  <c r="PP8" i="7"/>
  <c r="PT19" i="7"/>
  <c r="PQ6" i="7"/>
  <c r="PP7" i="7"/>
  <c r="PT9" i="7"/>
  <c r="PS6" i="7"/>
  <c r="PQ8" i="7"/>
  <c r="PT16" i="7"/>
  <c r="PR5" i="7"/>
  <c r="PT7" i="7"/>
  <c r="PR6" i="7"/>
  <c r="PP9" i="7"/>
  <c r="PQ9" i="7"/>
  <c r="PT8" i="7"/>
  <c r="PP6" i="7"/>
  <c r="PS7" i="7"/>
  <c r="PR10" i="7"/>
  <c r="PQ13" i="7"/>
  <c r="PS14" i="7"/>
  <c r="PR7" i="7"/>
  <c r="PQ5" i="7"/>
  <c r="PT6" i="7"/>
  <c r="PR15" i="7"/>
  <c r="PR18" i="7"/>
  <c r="PQ16" i="7"/>
  <c r="PT11" i="7"/>
  <c r="PR14" i="7"/>
  <c r="PR13" i="7"/>
  <c r="PP14" i="7"/>
  <c r="PR8" i="7"/>
  <c r="PR4" i="7"/>
  <c r="PP11" i="7"/>
  <c r="PQ11" i="7"/>
  <c r="PQ12" i="7"/>
  <c r="PQ15" i="7"/>
  <c r="PV15" i="7" s="1"/>
  <c r="PT14" i="7"/>
  <c r="PQ17" i="7"/>
  <c r="PV17" i="7" s="1"/>
  <c r="PT18" i="7"/>
  <c r="PS17" i="7"/>
  <c r="PQ19" i="7"/>
  <c r="PR17" i="7"/>
  <c r="PR19" i="7"/>
  <c r="PS16" i="7"/>
  <c r="PS18" i="7"/>
  <c r="PR16" i="7"/>
  <c r="PP18" i="7"/>
  <c r="PQ18" i="7"/>
  <c r="D14" i="7"/>
  <c r="IP14" i="7"/>
  <c r="K12" i="7"/>
  <c r="IP4" i="7"/>
  <c r="BR8" i="7"/>
  <c r="DX10" i="7"/>
  <c r="BP8" i="7"/>
  <c r="IP7" i="7"/>
  <c r="IO10" i="7"/>
  <c r="IO13" i="7"/>
  <c r="IP16" i="7"/>
  <c r="IO17" i="7"/>
  <c r="LA13" i="7"/>
  <c r="LA15" i="7"/>
  <c r="LB19" i="7"/>
  <c r="LB17" i="7"/>
  <c r="KX7" i="7"/>
  <c r="KZ9" i="7"/>
  <c r="LB11" i="7"/>
  <c r="KZ15" i="7"/>
  <c r="KY17" i="7"/>
  <c r="KZ17" i="7"/>
  <c r="LB18" i="7"/>
  <c r="KZ5" i="7"/>
  <c r="LB7" i="7"/>
  <c r="LA9" i="7"/>
  <c r="LA8" i="7"/>
  <c r="KZ4" i="7"/>
  <c r="KX6" i="7"/>
  <c r="KX11" i="7"/>
  <c r="LA14" i="7"/>
  <c r="KX14" i="7"/>
  <c r="KY16" i="7"/>
  <c r="LB15" i="7"/>
  <c r="KY6" i="7"/>
  <c r="KY9" i="7"/>
  <c r="LB9" i="7"/>
  <c r="LA6" i="7"/>
  <c r="KZ8" i="7"/>
  <c r="KY8" i="7"/>
  <c r="KZ6" i="7"/>
  <c r="KY5" i="7"/>
  <c r="LB6" i="7"/>
  <c r="LA7" i="7"/>
  <c r="KY15" i="7"/>
  <c r="LB14" i="7"/>
  <c r="KZ18" i="7"/>
  <c r="LA18" i="7"/>
  <c r="KX16" i="7"/>
  <c r="KZ19" i="7"/>
  <c r="LA17" i="7"/>
  <c r="KY18" i="7"/>
  <c r="LB12" i="7"/>
  <c r="LA19" i="7"/>
  <c r="KX9" i="7"/>
  <c r="KZ7" i="7"/>
  <c r="LB8" i="7"/>
  <c r="KY11" i="7"/>
  <c r="LD11" i="7" s="1"/>
  <c r="KZ14" i="7"/>
  <c r="KZ10" i="7"/>
  <c r="LA12" i="7"/>
  <c r="KY13" i="7"/>
  <c r="KZ13" i="7"/>
  <c r="LA16" i="7"/>
  <c r="KY19" i="7"/>
  <c r="LB16" i="7"/>
  <c r="KX18" i="7"/>
  <c r="KX5" i="7"/>
  <c r="LA4" i="7"/>
  <c r="KX8" i="7"/>
  <c r="LB13" i="7"/>
  <c r="KY14" i="7"/>
  <c r="KX17" i="7"/>
  <c r="KX19" i="7"/>
  <c r="IR5" i="7"/>
  <c r="IO4" i="7"/>
  <c r="IS10" i="7"/>
  <c r="IP11" i="7"/>
  <c r="IO19" i="7"/>
  <c r="IS12" i="7"/>
  <c r="IS15" i="7"/>
  <c r="IS17" i="7"/>
  <c r="IR19" i="7"/>
  <c r="IQ5" i="7"/>
  <c r="IS9" i="7"/>
  <c r="IQ4" i="7"/>
  <c r="IS6" i="7"/>
  <c r="IQ11" i="7"/>
  <c r="IR14" i="7"/>
  <c r="IS14" i="7"/>
  <c r="IS16" i="7"/>
  <c r="IR12" i="7"/>
  <c r="IR13" i="7"/>
  <c r="IR15" i="7"/>
  <c r="IP6" i="7"/>
  <c r="IO9" i="7"/>
  <c r="IR6" i="7"/>
  <c r="IQ6" i="7"/>
  <c r="IP5" i="7"/>
  <c r="IR7" i="7"/>
  <c r="IP15" i="7"/>
  <c r="IQ18" i="7"/>
  <c r="IR18" i="7"/>
  <c r="IR16" i="7"/>
  <c r="IO18" i="7"/>
  <c r="IQ19" i="7"/>
  <c r="IR17" i="7"/>
  <c r="IP18" i="7"/>
  <c r="IS19" i="7"/>
  <c r="IO7" i="7"/>
  <c r="IQ8" i="7"/>
  <c r="IQ7" i="7"/>
  <c r="IS8" i="7"/>
  <c r="IS11" i="7"/>
  <c r="IR11" i="7"/>
  <c r="IQ14" i="7"/>
  <c r="IQ10" i="7"/>
  <c r="IQ12" i="7"/>
  <c r="IP13" i="7"/>
  <c r="IQ13" i="7"/>
  <c r="IQ16" i="7"/>
  <c r="IP19" i="7"/>
  <c r="IS18" i="7"/>
  <c r="IS13" i="7"/>
  <c r="IR10" i="7"/>
  <c r="IS7" i="7"/>
  <c r="IP9" i="7"/>
  <c r="IP8" i="7"/>
  <c r="IR8" i="7"/>
  <c r="IQ9" i="7"/>
  <c r="IO6" i="7"/>
  <c r="IO8" i="7"/>
  <c r="IR9" i="7"/>
  <c r="IO11" i="7"/>
  <c r="IO14" i="7"/>
  <c r="IQ15" i="7"/>
  <c r="IP17" i="7"/>
  <c r="IQ17" i="7"/>
  <c r="IO16" i="7"/>
  <c r="KX10" i="7"/>
  <c r="LA10" i="7"/>
  <c r="KZ12" i="7"/>
  <c r="LB10" i="7"/>
  <c r="KY10" i="7"/>
  <c r="GF8" i="7"/>
  <c r="D16" i="7"/>
  <c r="D9" i="7"/>
  <c r="IO5" i="7"/>
  <c r="IO12" i="7"/>
  <c r="IP12" i="7"/>
  <c r="KY4" i="7"/>
  <c r="KX12" i="7"/>
  <c r="KX13" i="7"/>
  <c r="KY7" i="7"/>
  <c r="KY12" i="7"/>
  <c r="KX15" i="7"/>
  <c r="IS5" i="7"/>
  <c r="DW8" i="7"/>
  <c r="DZ13" i="7"/>
  <c r="IS4" i="7"/>
  <c r="IR4" i="7"/>
  <c r="IP10" i="7"/>
  <c r="IO15" i="7"/>
  <c r="LB4" i="7"/>
  <c r="LA5" i="7"/>
  <c r="KX4" i="7"/>
  <c r="LA11" i="7"/>
  <c r="KZ11" i="7"/>
  <c r="KZ16" i="7"/>
  <c r="LB5" i="7"/>
  <c r="D7" i="7"/>
  <c r="D10" i="7"/>
  <c r="BQ11" i="7"/>
  <c r="D15" i="7"/>
  <c r="D12" i="7"/>
  <c r="GJ7" i="7"/>
  <c r="DZ19" i="7"/>
  <c r="DZ12" i="7"/>
  <c r="DW9" i="7"/>
  <c r="BQ19" i="7"/>
  <c r="BP12" i="7"/>
  <c r="DZ6" i="7"/>
  <c r="DY7" i="7"/>
  <c r="K14" i="7"/>
  <c r="EA13" i="7"/>
  <c r="BR12" i="7"/>
  <c r="GH7" i="7"/>
  <c r="GJ6" i="7"/>
  <c r="GJ11" i="7"/>
  <c r="GH14" i="7"/>
  <c r="GJ14" i="7"/>
  <c r="GI18" i="7"/>
  <c r="GG19" i="7"/>
  <c r="GI16" i="7"/>
  <c r="GG18" i="7"/>
  <c r="GI7" i="7"/>
  <c r="GF11" i="7"/>
  <c r="GG13" i="7"/>
  <c r="GH13" i="7"/>
  <c r="GI17" i="7"/>
  <c r="GG11" i="7"/>
  <c r="GH10" i="7"/>
  <c r="GG12" i="7"/>
  <c r="GI14" i="7"/>
  <c r="GG15" i="7"/>
  <c r="GH18" i="7"/>
  <c r="GH16" i="7"/>
  <c r="GF18" i="7"/>
  <c r="GH19" i="7"/>
  <c r="GF6" i="7"/>
  <c r="GF14" i="7"/>
  <c r="GH15" i="7"/>
  <c r="GG16" i="7"/>
  <c r="GG17" i="7"/>
  <c r="GH17" i="7"/>
  <c r="GJ18" i="7"/>
  <c r="D18" i="7"/>
  <c r="K10" i="7"/>
  <c r="BO6" i="7"/>
  <c r="DY12" i="7"/>
  <c r="K7" i="7"/>
  <c r="BN9" i="7"/>
  <c r="BR10" i="7"/>
  <c r="BQ8" i="7"/>
  <c r="DW5" i="7"/>
  <c r="BP6" i="7"/>
  <c r="D19" i="7"/>
  <c r="J13" i="7"/>
  <c r="GI5" i="7"/>
  <c r="GI11" i="7"/>
  <c r="GF5" i="7"/>
  <c r="GI10" i="7"/>
  <c r="GG14" i="7"/>
  <c r="GH12" i="7"/>
  <c r="GF17" i="7"/>
  <c r="GJ17" i="7"/>
  <c r="DY5" i="7"/>
  <c r="GF7" i="7"/>
  <c r="BP9" i="7"/>
  <c r="BR13" i="7"/>
  <c r="D5" i="7"/>
  <c r="BR4" i="7"/>
  <c r="J4" i="7"/>
  <c r="DW19" i="7"/>
  <c r="BN4" i="7"/>
  <c r="EA4" i="7"/>
  <c r="BR19" i="7"/>
  <c r="BN12" i="7"/>
  <c r="DX8" i="7"/>
  <c r="J5" i="7"/>
  <c r="J12" i="7"/>
  <c r="EA17" i="7"/>
  <c r="GH9" i="7"/>
  <c r="BO14" i="7"/>
  <c r="DX5" i="7"/>
  <c r="DZ7" i="7"/>
  <c r="DW12" i="7"/>
  <c r="DX13" i="7"/>
  <c r="DY13" i="7"/>
  <c r="DW18" i="7"/>
  <c r="DZ17" i="7"/>
  <c r="DW6" i="7"/>
  <c r="DZ11" i="7"/>
  <c r="DY11" i="7"/>
  <c r="DY10" i="7"/>
  <c r="EA12" i="7"/>
  <c r="DZ14" i="7"/>
  <c r="DX15" i="7"/>
  <c r="DW14" i="7"/>
  <c r="DY18" i="7"/>
  <c r="DW16" i="7"/>
  <c r="DX16" i="7"/>
  <c r="EA18" i="7"/>
  <c r="DY19" i="7"/>
  <c r="DY4" i="7"/>
  <c r="EA6" i="7"/>
  <c r="DX11" i="7"/>
  <c r="EA11" i="7"/>
  <c r="EA14" i="7"/>
  <c r="DY15" i="7"/>
  <c r="EA16" i="7"/>
  <c r="DX17" i="7"/>
  <c r="DY17" i="7"/>
  <c r="DW11" i="7"/>
  <c r="DY14" i="7"/>
  <c r="DZ18" i="7"/>
  <c r="DX19" i="7"/>
  <c r="DY16" i="7"/>
  <c r="DX18" i="7"/>
  <c r="BQ5" i="7"/>
  <c r="D8" i="7"/>
  <c r="BQ4" i="7"/>
  <c r="EA15" i="7"/>
  <c r="BO12" i="7"/>
  <c r="GG4" i="7"/>
  <c r="GG7" i="7"/>
  <c r="GJ5" i="7"/>
  <c r="GI12" i="7"/>
  <c r="GF12" i="7"/>
  <c r="GI13" i="7"/>
  <c r="GF15" i="7"/>
  <c r="GF19" i="7"/>
  <c r="GI19" i="7"/>
  <c r="DX6" i="7"/>
  <c r="DX14" i="7"/>
  <c r="BR17" i="7"/>
  <c r="BQ6" i="7"/>
  <c r="D4" i="7"/>
  <c r="GG8" i="7"/>
  <c r="DW10" i="7"/>
  <c r="DW17" i="7"/>
  <c r="DX7" i="7"/>
  <c r="GH6" i="7"/>
  <c r="BR15" i="7"/>
  <c r="BR5" i="7"/>
  <c r="DY6" i="7"/>
  <c r="DX4" i="7"/>
  <c r="K15" i="7"/>
  <c r="K9" i="7"/>
  <c r="DW7" i="7"/>
  <c r="GI9" i="7"/>
  <c r="DZ16" i="7"/>
  <c r="GJ9" i="7"/>
  <c r="DY9" i="7"/>
  <c r="BN19" i="7"/>
  <c r="BN10" i="7"/>
  <c r="EA5" i="7"/>
  <c r="BO10" i="7"/>
  <c r="BR6" i="7"/>
  <c r="BN8" i="7"/>
  <c r="BQ10" i="7"/>
  <c r="BR11" i="7"/>
  <c r="BO11" i="7"/>
  <c r="BP10" i="7"/>
  <c r="BQ14" i="7"/>
  <c r="BO15" i="7"/>
  <c r="BR14" i="7"/>
  <c r="BP18" i="7"/>
  <c r="BQ16" i="7"/>
  <c r="BR16" i="7"/>
  <c r="BP19" i="7"/>
  <c r="BP4" i="7"/>
  <c r="BN11" i="7"/>
  <c r="BP15" i="7"/>
  <c r="BO17" i="7"/>
  <c r="BP17" i="7"/>
  <c r="BP14" i="7"/>
  <c r="BQ18" i="7"/>
  <c r="BO19" i="7"/>
  <c r="BN18" i="7"/>
  <c r="BO16" i="7"/>
  <c r="BO18" i="7"/>
  <c r="BO5" i="7"/>
  <c r="BN6" i="7"/>
  <c r="BQ7" i="7"/>
  <c r="BQ12" i="7"/>
  <c r="BO13" i="7"/>
  <c r="BP13" i="7"/>
  <c r="BN14" i="7"/>
  <c r="BN16" i="7"/>
  <c r="BR18" i="7"/>
  <c r="BQ17" i="7"/>
  <c r="BN5" i="7"/>
  <c r="GG5" i="7"/>
  <c r="BP5" i="7"/>
  <c r="EA7" i="7"/>
  <c r="DZ15" i="7"/>
  <c r="DZ9" i="7"/>
  <c r="BP16" i="7"/>
  <c r="D6" i="7"/>
  <c r="D13" i="7"/>
  <c r="GI4" i="7"/>
  <c r="GJ10" i="7"/>
  <c r="GF4" i="7"/>
  <c r="GJ13" i="7"/>
  <c r="GF13" i="7"/>
  <c r="GI15" i="7"/>
  <c r="GJ15" i="7"/>
  <c r="GJ19" i="7"/>
  <c r="BP11" i="7"/>
  <c r="EA19" i="7"/>
  <c r="EA10" i="7"/>
  <c r="EA9" i="7"/>
  <c r="DW4" i="7"/>
  <c r="BQ15" i="7"/>
  <c r="BP7" i="7"/>
  <c r="GI8" i="7"/>
  <c r="GH5" i="7"/>
  <c r="GG6" i="7"/>
  <c r="DX9" i="7"/>
  <c r="DX12" i="7"/>
  <c r="GG9" i="7"/>
  <c r="BQ13" i="7"/>
  <c r="GJ8" i="7"/>
  <c r="GH8" i="7"/>
  <c r="DZ10" i="7"/>
  <c r="BR9" i="7"/>
  <c r="DZ5" i="7"/>
  <c r="BN15" i="7"/>
  <c r="GI6" i="7"/>
  <c r="BO8" i="7"/>
  <c r="DW13" i="7"/>
  <c r="DY8" i="7"/>
  <c r="GF9" i="7"/>
  <c r="BQ9" i="7"/>
  <c r="BN17" i="7"/>
  <c r="DZ8" i="7"/>
  <c r="K17" i="7"/>
  <c r="K16" i="7"/>
  <c r="GF10" i="7"/>
  <c r="GJ4" i="7"/>
  <c r="GH11" i="7"/>
  <c r="GJ12" i="7"/>
  <c r="GG10" i="7"/>
  <c r="GF16" i="7"/>
  <c r="GJ16" i="7"/>
  <c r="DZ4" i="7"/>
  <c r="BN7" i="7"/>
  <c r="BO9" i="7"/>
  <c r="DW15" i="7"/>
  <c r="BO7" i="7"/>
  <c r="BN13" i="7"/>
  <c r="EA8" i="7"/>
  <c r="BO4" i="7"/>
  <c r="GH4" i="7"/>
  <c r="BR7" i="7"/>
  <c r="N7" i="7" l="1"/>
  <c r="R12" i="4"/>
  <c r="T12" i="4"/>
  <c r="P12" i="4"/>
  <c r="AE12" i="4"/>
  <c r="AD12" i="4"/>
  <c r="I12" i="4"/>
  <c r="O12" i="4"/>
  <c r="AJ12" i="4"/>
  <c r="AI12" i="4"/>
  <c r="Q12" i="4"/>
  <c r="Z12" i="4"/>
  <c r="AA12" i="4"/>
  <c r="U12" i="4"/>
  <c r="AF12" i="4"/>
  <c r="AG12" i="4"/>
  <c r="AB12" i="4"/>
  <c r="N12" i="4"/>
  <c r="W12" i="4"/>
  <c r="S12" i="4"/>
  <c r="AK12" i="4"/>
  <c r="V12" i="4"/>
  <c r="X12" i="4"/>
  <c r="Y12" i="4"/>
  <c r="AC12" i="4"/>
  <c r="AH12" i="4"/>
  <c r="A13" i="4"/>
  <c r="J12" i="4"/>
  <c r="N4" i="7"/>
  <c r="N5" i="7"/>
  <c r="EB18" i="7"/>
  <c r="IT15" i="7"/>
  <c r="PV13" i="7"/>
  <c r="UN15" i="7"/>
  <c r="IT6" i="7"/>
  <c r="WW9" i="7"/>
  <c r="UG18" i="7"/>
  <c r="UM5" i="7"/>
  <c r="SD13" i="7"/>
  <c r="WV17" i="7"/>
  <c r="SE15" i="7"/>
  <c r="UM18" i="7"/>
  <c r="EC12" i="7"/>
  <c r="LD6" i="7"/>
  <c r="PV5" i="7"/>
  <c r="PU12" i="7"/>
  <c r="WW19" i="7"/>
  <c r="WV7" i="7"/>
  <c r="LD10" i="7"/>
  <c r="N15" i="7"/>
  <c r="UM19" i="7"/>
  <c r="UN5" i="7"/>
  <c r="UM7" i="7"/>
  <c r="BT4" i="7"/>
  <c r="BT9" i="7"/>
  <c r="UN17" i="7"/>
  <c r="N11" i="7"/>
  <c r="UG11" i="7"/>
  <c r="UM9" i="7"/>
  <c r="N6" i="7"/>
  <c r="N9" i="7"/>
  <c r="UN19" i="7"/>
  <c r="EC9" i="7"/>
  <c r="WW13" i="7"/>
  <c r="SE5" i="7"/>
  <c r="NL12" i="7"/>
  <c r="NF6" i="7"/>
  <c r="GL8" i="7"/>
  <c r="SE9" i="7"/>
  <c r="SD10" i="7"/>
  <c r="WV12" i="7"/>
  <c r="SD4" i="7"/>
  <c r="WV19" i="7"/>
  <c r="WP11" i="7"/>
  <c r="PU18" i="7"/>
  <c r="PU7" i="7"/>
  <c r="NF11" i="7"/>
  <c r="NL19" i="7"/>
  <c r="WW8" i="7"/>
  <c r="NL16" i="7"/>
  <c r="NL17" i="7"/>
  <c r="NF10" i="7"/>
  <c r="NL8" i="7"/>
  <c r="RX13" i="7"/>
  <c r="GL6" i="7"/>
  <c r="EC8" i="7"/>
  <c r="IN14" i="7"/>
  <c r="KW17" i="7"/>
  <c r="SD14" i="7"/>
  <c r="GK6" i="7"/>
  <c r="GE13" i="7"/>
  <c r="IU13" i="7"/>
  <c r="PU17" i="7"/>
  <c r="PV16" i="7"/>
  <c r="UM12" i="7"/>
  <c r="WV18" i="7"/>
  <c r="WP12" i="7"/>
  <c r="WP14" i="7"/>
  <c r="WW5" i="7"/>
  <c r="LD7" i="7"/>
  <c r="IU17" i="7"/>
  <c r="IU4" i="7"/>
  <c r="LC19" i="7"/>
  <c r="DV15" i="7"/>
  <c r="EB4" i="7"/>
  <c r="BS8" i="7"/>
  <c r="EB13" i="7"/>
  <c r="IU10" i="7"/>
  <c r="PV18" i="7"/>
  <c r="PO4" i="7"/>
  <c r="PU14" i="7"/>
  <c r="PO6" i="7"/>
  <c r="PO7" i="7"/>
  <c r="PU9" i="7"/>
  <c r="PO12" i="7"/>
  <c r="PU4" i="7"/>
  <c r="PU5" i="7"/>
  <c r="NF18" i="7"/>
  <c r="NF16" i="7"/>
  <c r="NL7" i="7"/>
  <c r="NF19" i="7"/>
  <c r="NL6" i="7"/>
  <c r="NF8" i="7"/>
  <c r="NF7" i="7"/>
  <c r="NF15" i="7"/>
  <c r="NF17" i="7"/>
  <c r="NM4" i="7"/>
  <c r="PU11" i="7"/>
  <c r="NM5" i="7"/>
  <c r="PV19" i="7"/>
  <c r="PV11" i="7"/>
  <c r="PV9" i="7"/>
  <c r="PU6" i="7"/>
  <c r="PO8" i="7"/>
  <c r="NM13" i="7"/>
  <c r="NF9" i="7"/>
  <c r="RX6" i="7"/>
  <c r="RX14" i="7"/>
  <c r="SE8" i="7"/>
  <c r="SE16" i="7"/>
  <c r="SD12" i="7"/>
  <c r="SE18" i="7"/>
  <c r="SD7" i="7"/>
  <c r="SD9" i="7"/>
  <c r="SE10" i="7"/>
  <c r="SE19" i="7"/>
  <c r="SD8" i="7"/>
  <c r="WP4" i="7"/>
  <c r="WV8" i="7"/>
  <c r="UG16" i="7"/>
  <c r="UN13" i="7"/>
  <c r="UM13" i="7"/>
  <c r="WP10" i="7"/>
  <c r="WV16" i="7"/>
  <c r="WV15" i="7"/>
  <c r="UM17" i="7"/>
  <c r="UG10" i="7"/>
  <c r="WW16" i="7"/>
  <c r="WW18" i="7"/>
  <c r="WV11" i="7"/>
  <c r="UG14" i="7"/>
  <c r="UM11" i="7"/>
  <c r="UG4" i="7"/>
  <c r="UN9" i="7"/>
  <c r="UN10" i="7"/>
  <c r="N12" i="7"/>
  <c r="IN11" i="7"/>
  <c r="PU16" i="7"/>
  <c r="PO11" i="7"/>
  <c r="PO9" i="7"/>
  <c r="PO19" i="7"/>
  <c r="PU10" i="7"/>
  <c r="PV4" i="7"/>
  <c r="PV10" i="7"/>
  <c r="NM18" i="7"/>
  <c r="NM17" i="7"/>
  <c r="NM15" i="7"/>
  <c r="NF14" i="7"/>
  <c r="NM9" i="7"/>
  <c r="NM10" i="7"/>
  <c r="NM12" i="7"/>
  <c r="NF5" i="7"/>
  <c r="NF13" i="7"/>
  <c r="NM14" i="7"/>
  <c r="NM11" i="7"/>
  <c r="PO15" i="7"/>
  <c r="PO16" i="7"/>
  <c r="PV14" i="7"/>
  <c r="NM6" i="7"/>
  <c r="NL5" i="7"/>
  <c r="NL13" i="7"/>
  <c r="KW13" i="7"/>
  <c r="PO18" i="7"/>
  <c r="PV12" i="7"/>
  <c r="PV8" i="7"/>
  <c r="PV6" i="7"/>
  <c r="PU8" i="7"/>
  <c r="PU15" i="7"/>
  <c r="PO13" i="7"/>
  <c r="PU13" i="7"/>
  <c r="NM16" i="7"/>
  <c r="NL14" i="7"/>
  <c r="NF4" i="7"/>
  <c r="NF12" i="7"/>
  <c r="NL9" i="7"/>
  <c r="NL15" i="7"/>
  <c r="NM7" i="7"/>
  <c r="NL4" i="7"/>
  <c r="NL10" i="7"/>
  <c r="CA4" i="3"/>
  <c r="CC4" i="3" s="1"/>
  <c r="PO14" i="7"/>
  <c r="PO10" i="7"/>
  <c r="PU19" i="7"/>
  <c r="PO5" i="7"/>
  <c r="PO17" i="7"/>
  <c r="PV7" i="7"/>
  <c r="NL18" i="7"/>
  <c r="NM19" i="7"/>
  <c r="NL11" i="7"/>
  <c r="NM8" i="7"/>
  <c r="RX16" i="7"/>
  <c r="SE17" i="7"/>
  <c r="RX18" i="7"/>
  <c r="SD16" i="7"/>
  <c r="RX10" i="7"/>
  <c r="SD11" i="7"/>
  <c r="SD6" i="7"/>
  <c r="SE4" i="7"/>
  <c r="SD19" i="7"/>
  <c r="RX8" i="7"/>
  <c r="SD5" i="7"/>
  <c r="WP18" i="7"/>
  <c r="WP16" i="7"/>
  <c r="WP6" i="7"/>
  <c r="WV6" i="7"/>
  <c r="WW6" i="7"/>
  <c r="WW7" i="7"/>
  <c r="WP7" i="7"/>
  <c r="WW4" i="7"/>
  <c r="WV5" i="7"/>
  <c r="WV13" i="7"/>
  <c r="WW10" i="7"/>
  <c r="WV10" i="7"/>
  <c r="UN16" i="7"/>
  <c r="UM14" i="7"/>
  <c r="UN8" i="7"/>
  <c r="UG9" i="7"/>
  <c r="UG7" i="7"/>
  <c r="UN6" i="7"/>
  <c r="UN14" i="7"/>
  <c r="UM15" i="7"/>
  <c r="SD18" i="7"/>
  <c r="RX11" i="7"/>
  <c r="SE7" i="7"/>
  <c r="RX7" i="7"/>
  <c r="SE14" i="7"/>
  <c r="WV9" i="7"/>
  <c r="WP15" i="7"/>
  <c r="WV4" i="7"/>
  <c r="WW14" i="7"/>
  <c r="WP5" i="7"/>
  <c r="UM8" i="7"/>
  <c r="UN11" i="7"/>
  <c r="UG5" i="7"/>
  <c r="UN12" i="7"/>
  <c r="UG12" i="7"/>
  <c r="UM10" i="7"/>
  <c r="SE6" i="7"/>
  <c r="RX17" i="7"/>
  <c r="RX19" i="7"/>
  <c r="RX15" i="7"/>
  <c r="WP9" i="7"/>
  <c r="WP19" i="7"/>
  <c r="WW11" i="7"/>
  <c r="WP13" i="7"/>
  <c r="UM16" i="7"/>
  <c r="UG8" i="7"/>
  <c r="UN4" i="7"/>
  <c r="UG19" i="7"/>
  <c r="UN7" i="7"/>
  <c r="UG13" i="7"/>
  <c r="UM4" i="7"/>
  <c r="SE13" i="7"/>
  <c r="RX12" i="7"/>
  <c r="RX4" i="7"/>
  <c r="RX9" i="7"/>
  <c r="SE11" i="7"/>
  <c r="SD15" i="7"/>
  <c r="RX5" i="7"/>
  <c r="SE12" i="7"/>
  <c r="WP17" i="7"/>
  <c r="WP8" i="7"/>
  <c r="WW12" i="7"/>
  <c r="UN18" i="7"/>
  <c r="UG6" i="7"/>
  <c r="UG17" i="7"/>
  <c r="UM6" i="7"/>
  <c r="UG15" i="7"/>
  <c r="KW15" i="7"/>
  <c r="IN16" i="7"/>
  <c r="IU9" i="7"/>
  <c r="IT12" i="7"/>
  <c r="LC17" i="7"/>
  <c r="IT8" i="7"/>
  <c r="IU19" i="7"/>
  <c r="IT9" i="7"/>
  <c r="IT10" i="7"/>
  <c r="IN5" i="7"/>
  <c r="KW8" i="7"/>
  <c r="LC7" i="7"/>
  <c r="IN15" i="7"/>
  <c r="LC18" i="7"/>
  <c r="BT12" i="7"/>
  <c r="LD14" i="7"/>
  <c r="IT14" i="7"/>
  <c r="LC12" i="7"/>
  <c r="KW5" i="7"/>
  <c r="LD12" i="7"/>
  <c r="IT11" i="7"/>
  <c r="IU12" i="7"/>
  <c r="IT16" i="7"/>
  <c r="IN4" i="7"/>
  <c r="LC10" i="7"/>
  <c r="IU18" i="7"/>
  <c r="N19" i="7"/>
  <c r="KW9" i="7"/>
  <c r="LC5" i="7"/>
  <c r="IT4" i="7"/>
  <c r="LD4" i="7"/>
  <c r="LD19" i="7"/>
  <c r="LD16" i="7"/>
  <c r="KW6" i="7"/>
  <c r="LC15" i="7"/>
  <c r="IN17" i="7"/>
  <c r="IU7" i="7"/>
  <c r="IN12" i="7"/>
  <c r="IN7" i="7"/>
  <c r="IN18" i="7"/>
  <c r="IU15" i="7"/>
  <c r="LC16" i="7"/>
  <c r="KW10" i="7"/>
  <c r="LD5" i="7"/>
  <c r="LC6" i="7"/>
  <c r="KW14" i="7"/>
  <c r="KW4" i="7"/>
  <c r="LC11" i="7"/>
  <c r="LC13" i="7"/>
  <c r="IU16" i="7"/>
  <c r="IN8" i="7"/>
  <c r="IU8" i="7"/>
  <c r="IN10" i="7"/>
  <c r="IT7" i="7"/>
  <c r="IN9" i="7"/>
  <c r="IT13" i="7"/>
  <c r="IN19" i="7"/>
  <c r="IT5" i="7"/>
  <c r="KW19" i="7"/>
  <c r="KW18" i="7"/>
  <c r="KW16" i="7"/>
  <c r="LD15" i="7"/>
  <c r="LC14" i="7"/>
  <c r="LC8" i="7"/>
  <c r="IN13" i="7"/>
  <c r="KW12" i="7"/>
  <c r="IN6" i="7"/>
  <c r="IT17" i="7"/>
  <c r="IT18" i="7"/>
  <c r="IU5" i="7"/>
  <c r="IU6" i="7"/>
  <c r="IT19" i="7"/>
  <c r="IU11" i="7"/>
  <c r="LC4" i="7"/>
  <c r="LD13" i="7"/>
  <c r="LD18" i="7"/>
  <c r="LD8" i="7"/>
  <c r="LD9" i="7"/>
  <c r="KW11" i="7"/>
  <c r="LC9" i="7"/>
  <c r="LD17" i="7"/>
  <c r="KW7" i="7"/>
  <c r="IU14" i="7"/>
  <c r="BT10" i="7"/>
  <c r="DV13" i="7"/>
  <c r="EB5" i="7"/>
  <c r="GE16" i="7"/>
  <c r="BS13" i="7"/>
  <c r="BM6" i="7"/>
  <c r="GE12" i="7"/>
  <c r="BS12" i="7"/>
  <c r="BM14" i="7"/>
  <c r="GK14" i="7"/>
  <c r="BS17" i="7"/>
  <c r="BT8" i="7"/>
  <c r="BS15" i="7"/>
  <c r="DV10" i="7"/>
  <c r="GE19" i="7"/>
  <c r="EB15" i="7"/>
  <c r="EC6" i="7"/>
  <c r="GE15" i="7"/>
  <c r="BM13" i="7"/>
  <c r="EC19" i="7"/>
  <c r="GE17" i="7"/>
  <c r="GK7" i="7"/>
  <c r="GL7" i="7"/>
  <c r="DV4" i="7"/>
  <c r="GE18" i="7"/>
  <c r="GL10" i="7"/>
  <c r="N17" i="7"/>
  <c r="GE9" i="7"/>
  <c r="BM17" i="7"/>
  <c r="EB17" i="7"/>
  <c r="EC18" i="7"/>
  <c r="BS9" i="7"/>
  <c r="EB10" i="7"/>
  <c r="EC5" i="7"/>
  <c r="GL14" i="7"/>
  <c r="BM15" i="7"/>
  <c r="GL5" i="7"/>
  <c r="EB16" i="7"/>
  <c r="BS10" i="7"/>
  <c r="GK11" i="7"/>
  <c r="DV7" i="7"/>
  <c r="EC14" i="7"/>
  <c r="BS4" i="7"/>
  <c r="DV17" i="7"/>
  <c r="BS18" i="7"/>
  <c r="BT18" i="7"/>
  <c r="GK15" i="7"/>
  <c r="DV11" i="7"/>
  <c r="EB11" i="7"/>
  <c r="BT7" i="7"/>
  <c r="BS16" i="7"/>
  <c r="EC16" i="7"/>
  <c r="GL9" i="7"/>
  <c r="GK8" i="7"/>
  <c r="EB9" i="7"/>
  <c r="BM16" i="7"/>
  <c r="BT17" i="7"/>
  <c r="BT11" i="7"/>
  <c r="BM19" i="7"/>
  <c r="EC4" i="7"/>
  <c r="EC11" i="7"/>
  <c r="EC15" i="7"/>
  <c r="DV12" i="7"/>
  <c r="GE5" i="7"/>
  <c r="BM9" i="7"/>
  <c r="GL16" i="7"/>
  <c r="GL18" i="7"/>
  <c r="N14" i="7"/>
  <c r="EB6" i="7"/>
  <c r="EB19" i="7"/>
  <c r="GE8" i="7"/>
  <c r="BM7" i="7"/>
  <c r="GE4" i="7"/>
  <c r="BM5" i="7"/>
  <c r="BS7" i="7"/>
  <c r="BT16" i="7"/>
  <c r="BT15" i="7"/>
  <c r="GK9" i="7"/>
  <c r="GK13" i="7"/>
  <c r="BS5" i="7"/>
  <c r="DV16" i="7"/>
  <c r="EB14" i="7"/>
  <c r="DV18" i="7"/>
  <c r="EB7" i="7"/>
  <c r="BM12" i="7"/>
  <c r="GE7" i="7"/>
  <c r="GL15" i="7"/>
  <c r="GL11" i="7"/>
  <c r="GL13" i="7"/>
  <c r="GK16" i="7"/>
  <c r="BM18" i="7"/>
  <c r="BM11" i="7"/>
  <c r="BS14" i="7"/>
  <c r="BS6" i="7"/>
  <c r="GK19" i="7"/>
  <c r="GL4" i="7"/>
  <c r="N8" i="7"/>
  <c r="DV6" i="7"/>
  <c r="BT14" i="7"/>
  <c r="BM4" i="7"/>
  <c r="GK5" i="7"/>
  <c r="BT6" i="7"/>
  <c r="GE14" i="7"/>
  <c r="GE11" i="7"/>
  <c r="GL19" i="7"/>
  <c r="BS19" i="7"/>
  <c r="DV9" i="7"/>
  <c r="BS11" i="7"/>
  <c r="N13" i="7"/>
  <c r="DV8" i="7"/>
  <c r="GE10" i="7"/>
  <c r="N16" i="7"/>
  <c r="EB8" i="7"/>
  <c r="GK4" i="7"/>
  <c r="BT13" i="7"/>
  <c r="BT5" i="7"/>
  <c r="BT19" i="7"/>
  <c r="BM8" i="7"/>
  <c r="BM10" i="7"/>
  <c r="N18" i="7"/>
  <c r="EC7" i="7"/>
  <c r="GK12" i="7"/>
  <c r="EC17" i="7"/>
  <c r="DV14" i="7"/>
  <c r="EC13" i="7"/>
  <c r="DV19" i="7"/>
  <c r="GK10" i="7"/>
  <c r="DV5" i="7"/>
  <c r="N10" i="7"/>
  <c r="GL17" i="7"/>
  <c r="GE6" i="7"/>
  <c r="GL12" i="7"/>
  <c r="GK17" i="7"/>
  <c r="GK18" i="7"/>
  <c r="EB12" i="7"/>
  <c r="EC10" i="7"/>
  <c r="Q5" i="7" l="1"/>
  <c r="Q7" i="7"/>
  <c r="V13" i="4"/>
  <c r="W13" i="4"/>
  <c r="X13" i="4"/>
  <c r="Y13" i="4"/>
  <c r="AJ13" i="4"/>
  <c r="AC13" i="4"/>
  <c r="P13" i="4"/>
  <c r="AB13" i="4"/>
  <c r="Z13" i="4"/>
  <c r="T13" i="4"/>
  <c r="AD13" i="4"/>
  <c r="AA13" i="4"/>
  <c r="N13" i="4"/>
  <c r="AI13" i="4"/>
  <c r="S13" i="4"/>
  <c r="I13" i="4"/>
  <c r="O13" i="4"/>
  <c r="U13" i="4"/>
  <c r="AH13" i="4"/>
  <c r="AE13" i="4"/>
  <c r="AG13" i="4"/>
  <c r="AK13" i="4"/>
  <c r="R13" i="4"/>
  <c r="Q13" i="4"/>
  <c r="AF13" i="4"/>
  <c r="J13" i="4"/>
  <c r="A14" i="4"/>
  <c r="Q6" i="7"/>
  <c r="Q4" i="7"/>
  <c r="O6" i="7"/>
  <c r="P6" i="7" s="1"/>
  <c r="O7" i="7"/>
  <c r="P7" i="7" s="1"/>
  <c r="O4" i="7"/>
  <c r="P4" i="7" s="1"/>
  <c r="O5" i="7"/>
  <c r="P5" i="7" s="1"/>
  <c r="PY19" i="7"/>
  <c r="O15" i="7"/>
  <c r="P15" i="7" s="1"/>
  <c r="UQ18" i="7"/>
  <c r="WZ11" i="7"/>
  <c r="SH6" i="7"/>
  <c r="NP8" i="7"/>
  <c r="NP7" i="7"/>
  <c r="SH16" i="7"/>
  <c r="PY7" i="7"/>
  <c r="EF10" i="7"/>
  <c r="WZ18" i="7"/>
  <c r="UQ11" i="7"/>
  <c r="GO4" i="7"/>
  <c r="NP19" i="7"/>
  <c r="WZ17" i="7"/>
  <c r="WZ19" i="7"/>
  <c r="WZ16" i="7"/>
  <c r="PY16" i="7"/>
  <c r="PY18" i="7"/>
  <c r="PY17" i="7"/>
  <c r="SH13" i="7"/>
  <c r="UQ13" i="7"/>
  <c r="UQ12" i="7"/>
  <c r="UQ15" i="7"/>
  <c r="UQ14" i="7"/>
  <c r="WZ7" i="7"/>
  <c r="PY8" i="7"/>
  <c r="PY9" i="7"/>
  <c r="PY11" i="7"/>
  <c r="PY14" i="7"/>
  <c r="NP17" i="7"/>
  <c r="UQ7" i="7"/>
  <c r="SH14" i="7"/>
  <c r="SH7" i="7"/>
  <c r="UQ8" i="7"/>
  <c r="UQ10" i="7"/>
  <c r="UQ9" i="7"/>
  <c r="WZ6" i="7"/>
  <c r="SH5" i="7"/>
  <c r="SH4" i="7"/>
  <c r="PY12" i="7"/>
  <c r="PY13" i="7"/>
  <c r="PY15" i="7"/>
  <c r="NP5" i="7"/>
  <c r="NP4" i="7"/>
  <c r="NP6" i="7"/>
  <c r="NP11" i="7"/>
  <c r="NP13" i="7"/>
  <c r="NP12" i="7"/>
  <c r="NP9" i="7"/>
  <c r="NP16" i="7"/>
  <c r="NP18" i="7"/>
  <c r="PY10" i="7"/>
  <c r="SH11" i="7"/>
  <c r="SH10" i="7"/>
  <c r="SH9" i="7"/>
  <c r="SH8" i="7"/>
  <c r="UQ6" i="7"/>
  <c r="WZ5" i="7"/>
  <c r="WZ4" i="7"/>
  <c r="SH17" i="7"/>
  <c r="SH19" i="7"/>
  <c r="SH18" i="7"/>
  <c r="CL4" i="3"/>
  <c r="CN4" i="3" s="1"/>
  <c r="NP14" i="7"/>
  <c r="NP10" i="7"/>
  <c r="PY4" i="7"/>
  <c r="PY5" i="7"/>
  <c r="WZ15" i="7"/>
  <c r="WZ13" i="7"/>
  <c r="WZ12" i="7"/>
  <c r="SH15" i="7"/>
  <c r="SH12" i="7"/>
  <c r="UQ4" i="7"/>
  <c r="UQ5" i="7"/>
  <c r="WZ14" i="7"/>
  <c r="UQ16" i="7"/>
  <c r="UQ17" i="7"/>
  <c r="UQ19" i="7"/>
  <c r="WZ8" i="7"/>
  <c r="WZ9" i="7"/>
  <c r="WZ10" i="7"/>
  <c r="PY6" i="7"/>
  <c r="NP15" i="7"/>
  <c r="O12" i="7"/>
  <c r="P12" i="7" s="1"/>
  <c r="LG18" i="7"/>
  <c r="IX11" i="7"/>
  <c r="IX5" i="7"/>
  <c r="LG9" i="7"/>
  <c r="IX6" i="7"/>
  <c r="LG17" i="7"/>
  <c r="LG11" i="7"/>
  <c r="LG10" i="7"/>
  <c r="LG8" i="7"/>
  <c r="LG14" i="7"/>
  <c r="LG13" i="7"/>
  <c r="LG12" i="7"/>
  <c r="IX17" i="7"/>
  <c r="IX16" i="7"/>
  <c r="IX18" i="7"/>
  <c r="IX19" i="7"/>
  <c r="LG4" i="7"/>
  <c r="LG7" i="7"/>
  <c r="LG6" i="7"/>
  <c r="LG5" i="7"/>
  <c r="Q12" i="7"/>
  <c r="O13" i="7"/>
  <c r="P13" i="7" s="1"/>
  <c r="IX12" i="7"/>
  <c r="IX14" i="7"/>
  <c r="IX13" i="7"/>
  <c r="IX9" i="7"/>
  <c r="IX8" i="7"/>
  <c r="IX10" i="7"/>
  <c r="R5" i="7"/>
  <c r="O14" i="7"/>
  <c r="P14" i="7" s="1"/>
  <c r="Q14" i="7"/>
  <c r="LG15" i="7"/>
  <c r="LG19" i="7"/>
  <c r="LG16" i="7"/>
  <c r="Q13" i="7"/>
  <c r="Q15" i="7"/>
  <c r="R15" i="7" s="1"/>
  <c r="IX15" i="7"/>
  <c r="IX7" i="7"/>
  <c r="IX4" i="7"/>
  <c r="BW8" i="7"/>
  <c r="EF17" i="7"/>
  <c r="BW11" i="7"/>
  <c r="GO12" i="7"/>
  <c r="BW19" i="7"/>
  <c r="BW5" i="7"/>
  <c r="BW10" i="7"/>
  <c r="BW9" i="7"/>
  <c r="EF13" i="7"/>
  <c r="BW13" i="7"/>
  <c r="GO17" i="7"/>
  <c r="GO10" i="7"/>
  <c r="EF7" i="7"/>
  <c r="GO11" i="7"/>
  <c r="GO19" i="7"/>
  <c r="BW14" i="7"/>
  <c r="GO6" i="7"/>
  <c r="GO13" i="7"/>
  <c r="GO18" i="7"/>
  <c r="GO16" i="7"/>
  <c r="Q16" i="7"/>
  <c r="O19" i="7"/>
  <c r="P19" i="7" s="1"/>
  <c r="Q18" i="7"/>
  <c r="O17" i="7"/>
  <c r="P17" i="7" s="1"/>
  <c r="O16" i="7"/>
  <c r="P16" i="7" s="1"/>
  <c r="Q19" i="7"/>
  <c r="O18" i="7"/>
  <c r="P18" i="7" s="1"/>
  <c r="Q17" i="7"/>
  <c r="EF9" i="7"/>
  <c r="BW4" i="7"/>
  <c r="BW7" i="7"/>
  <c r="BW15" i="7"/>
  <c r="EF8" i="7"/>
  <c r="EF15" i="7"/>
  <c r="EF18" i="7"/>
  <c r="EF14" i="7"/>
  <c r="BW17" i="7"/>
  <c r="GO5" i="7"/>
  <c r="EF12" i="7"/>
  <c r="GO14" i="7"/>
  <c r="GO15" i="7"/>
  <c r="GO7" i="7"/>
  <c r="EF16" i="7"/>
  <c r="GO8" i="7"/>
  <c r="GO9" i="7"/>
  <c r="BW6" i="7"/>
  <c r="EF5" i="7"/>
  <c r="EF19" i="7"/>
  <c r="Q11" i="7"/>
  <c r="O10" i="7"/>
  <c r="P10" i="7" s="1"/>
  <c r="Q9" i="7"/>
  <c r="O8" i="7"/>
  <c r="P8" i="7" s="1"/>
  <c r="Q10" i="7"/>
  <c r="O9" i="7"/>
  <c r="P9" i="7" s="1"/>
  <c r="Q8" i="7"/>
  <c r="O11" i="7"/>
  <c r="P11" i="7" s="1"/>
  <c r="BW12" i="7"/>
  <c r="BW16" i="7"/>
  <c r="EF11" i="7"/>
  <c r="EF6" i="7"/>
  <c r="EF4" i="7"/>
  <c r="BW18" i="7"/>
  <c r="R6" i="7" l="1"/>
  <c r="R7" i="7"/>
  <c r="R4" i="7"/>
  <c r="AC14" i="4"/>
  <c r="R14" i="4"/>
  <c r="U14" i="4"/>
  <c r="AA14" i="4"/>
  <c r="AH14" i="4"/>
  <c r="AI14" i="4"/>
  <c r="AK14" i="4"/>
  <c r="T14" i="4"/>
  <c r="AG14" i="4"/>
  <c r="O14" i="4"/>
  <c r="Y14" i="4"/>
  <c r="AD14" i="4"/>
  <c r="X14" i="4"/>
  <c r="AJ14" i="4"/>
  <c r="N14" i="4"/>
  <c r="W14" i="4"/>
  <c r="P14" i="4"/>
  <c r="S14" i="4"/>
  <c r="V14" i="4"/>
  <c r="AE14" i="4"/>
  <c r="AB14" i="4"/>
  <c r="I14" i="4"/>
  <c r="Q14" i="4"/>
  <c r="AF14" i="4"/>
  <c r="Z14" i="4"/>
  <c r="J14" i="4"/>
  <c r="A15" i="4"/>
  <c r="R18" i="7"/>
  <c r="PZ17" i="7"/>
  <c r="QA17" i="7" s="1"/>
  <c r="SK18" i="7"/>
  <c r="QB17" i="7"/>
  <c r="QB18" i="7"/>
  <c r="PZ18" i="7"/>
  <c r="QA18" i="7" s="1"/>
  <c r="XA18" i="7"/>
  <c r="XB18" i="7" s="1"/>
  <c r="XC17" i="7"/>
  <c r="XC18" i="7"/>
  <c r="XA17" i="7"/>
  <c r="XB17" i="7" s="1"/>
  <c r="XA16" i="7"/>
  <c r="XB16" i="7" s="1"/>
  <c r="XC16" i="7"/>
  <c r="PZ19" i="7"/>
  <c r="QA19" i="7" s="1"/>
  <c r="QB16" i="7"/>
  <c r="QB19" i="7"/>
  <c r="PZ16" i="7"/>
  <c r="QA16" i="7" s="1"/>
  <c r="XA19" i="7"/>
  <c r="XB19" i="7" s="1"/>
  <c r="XC19" i="7"/>
  <c r="SK19" i="7"/>
  <c r="QB6" i="7"/>
  <c r="PZ6" i="7"/>
  <c r="QA6" i="7" s="1"/>
  <c r="XA9" i="7"/>
  <c r="XB9" i="7" s="1"/>
  <c r="XC9" i="7"/>
  <c r="UT16" i="7"/>
  <c r="UR18" i="7"/>
  <c r="US18" i="7" s="1"/>
  <c r="UT18" i="7"/>
  <c r="UR16" i="7"/>
  <c r="US16" i="7" s="1"/>
  <c r="CW4" i="3"/>
  <c r="CY4" i="3" s="1"/>
  <c r="SI19" i="7"/>
  <c r="SJ19" i="7" s="1"/>
  <c r="UT9" i="7"/>
  <c r="UR9" i="7"/>
  <c r="US9" i="7" s="1"/>
  <c r="UT15" i="7"/>
  <c r="UT13" i="7"/>
  <c r="UR15" i="7"/>
  <c r="US15" i="7" s="1"/>
  <c r="UR14" i="7"/>
  <c r="US14" i="7" s="1"/>
  <c r="UT14" i="7"/>
  <c r="UT12" i="7"/>
  <c r="UR13" i="7"/>
  <c r="US13" i="7" s="1"/>
  <c r="UR12" i="7"/>
  <c r="US12" i="7" s="1"/>
  <c r="XA11" i="7"/>
  <c r="XB11" i="7" s="1"/>
  <c r="XC8" i="7"/>
  <c r="XC11" i="7"/>
  <c r="XA8" i="7"/>
  <c r="XB8" i="7" s="1"/>
  <c r="NQ10" i="7"/>
  <c r="NR10" i="7" s="1"/>
  <c r="NS10" i="7"/>
  <c r="SI18" i="7"/>
  <c r="SJ18" i="7" s="1"/>
  <c r="NS17" i="7"/>
  <c r="NQ16" i="7"/>
  <c r="NR16" i="7" s="1"/>
  <c r="NS16" i="7"/>
  <c r="NS18" i="7"/>
  <c r="NQ18" i="7"/>
  <c r="NR18" i="7" s="1"/>
  <c r="NQ17" i="7"/>
  <c r="NR17" i="7" s="1"/>
  <c r="NQ19" i="7"/>
  <c r="NR19" i="7" s="1"/>
  <c r="NS19" i="7"/>
  <c r="NS11" i="7"/>
  <c r="NQ11" i="7"/>
  <c r="NR11" i="7" s="1"/>
  <c r="NS6" i="7"/>
  <c r="NQ6" i="7"/>
  <c r="NR6" i="7" s="1"/>
  <c r="UR10" i="7"/>
  <c r="US10" i="7" s="1"/>
  <c r="UT10" i="7"/>
  <c r="UT19" i="7"/>
  <c r="UR19" i="7"/>
  <c r="US19" i="7" s="1"/>
  <c r="UR4" i="7"/>
  <c r="US4" i="7" s="1"/>
  <c r="UT4" i="7"/>
  <c r="UR7" i="7"/>
  <c r="US7" i="7" s="1"/>
  <c r="UT7" i="7"/>
  <c r="UT5" i="7"/>
  <c r="UR5" i="7"/>
  <c r="US5" i="7" s="1"/>
  <c r="UT6" i="7"/>
  <c r="UR6" i="7"/>
  <c r="US6" i="7" s="1"/>
  <c r="SI13" i="7"/>
  <c r="SJ13" i="7" s="1"/>
  <c r="SK12" i="7"/>
  <c r="SI12" i="7"/>
  <c r="SJ12" i="7" s="1"/>
  <c r="SK13" i="7"/>
  <c r="SI15" i="7"/>
  <c r="SJ15" i="7" s="1"/>
  <c r="SK15" i="7"/>
  <c r="SK14" i="7"/>
  <c r="SI14" i="7"/>
  <c r="SJ14" i="7" s="1"/>
  <c r="XA13" i="7"/>
  <c r="XB13" i="7" s="1"/>
  <c r="XA12" i="7"/>
  <c r="XB12" i="7" s="1"/>
  <c r="XC12" i="7"/>
  <c r="XC13" i="7"/>
  <c r="XA15" i="7"/>
  <c r="XB15" i="7" s="1"/>
  <c r="XC15" i="7"/>
  <c r="XC14" i="7"/>
  <c r="XA14" i="7"/>
  <c r="XB14" i="7" s="1"/>
  <c r="QB5" i="7"/>
  <c r="PZ5" i="7"/>
  <c r="QA5" i="7" s="1"/>
  <c r="SI17" i="7"/>
  <c r="SJ17" i="7" s="1"/>
  <c r="SK16" i="7"/>
  <c r="SK17" i="7"/>
  <c r="SI16" i="7"/>
  <c r="SJ16" i="7" s="1"/>
  <c r="XC4" i="7"/>
  <c r="XA6" i="7"/>
  <c r="XB6" i="7" s="1"/>
  <c r="XC6" i="7"/>
  <c r="XA7" i="7"/>
  <c r="XB7" i="7" s="1"/>
  <c r="XA4" i="7"/>
  <c r="XB4" i="7" s="1"/>
  <c r="XC7" i="7"/>
  <c r="XC5" i="7"/>
  <c r="XA5" i="7"/>
  <c r="XB5" i="7" s="1"/>
  <c r="SK11" i="7"/>
  <c r="SI11" i="7"/>
  <c r="SJ11" i="7" s="1"/>
  <c r="SI10" i="7"/>
  <c r="SJ10" i="7" s="1"/>
  <c r="SK10" i="7"/>
  <c r="SK9" i="7"/>
  <c r="SI9" i="7"/>
  <c r="SJ9" i="7" s="1"/>
  <c r="SK8" i="7"/>
  <c r="SI8" i="7"/>
  <c r="SJ8" i="7" s="1"/>
  <c r="NQ8" i="7"/>
  <c r="NR8" i="7" s="1"/>
  <c r="NS8" i="7"/>
  <c r="NS9" i="7"/>
  <c r="NQ9" i="7"/>
  <c r="NR9" i="7" s="1"/>
  <c r="NQ7" i="7"/>
  <c r="NR7" i="7" s="1"/>
  <c r="NQ4" i="7"/>
  <c r="NR4" i="7" s="1"/>
  <c r="NS7" i="7"/>
  <c r="NS4" i="7"/>
  <c r="SI4" i="7"/>
  <c r="SJ4" i="7" s="1"/>
  <c r="SK4" i="7"/>
  <c r="SK6" i="7"/>
  <c r="SI6" i="7"/>
  <c r="SJ6" i="7" s="1"/>
  <c r="UT8" i="7"/>
  <c r="UR8" i="7"/>
  <c r="US8" i="7" s="1"/>
  <c r="UT11" i="7"/>
  <c r="UR11" i="7"/>
  <c r="US11" i="7" s="1"/>
  <c r="PZ10" i="7"/>
  <c r="QA10" i="7" s="1"/>
  <c r="PZ11" i="7"/>
  <c r="QA11" i="7" s="1"/>
  <c r="QB10" i="7"/>
  <c r="QB8" i="7"/>
  <c r="QB11" i="7"/>
  <c r="PZ9" i="7"/>
  <c r="QA9" i="7" s="1"/>
  <c r="QB9" i="7"/>
  <c r="PZ8" i="7"/>
  <c r="QA8" i="7" s="1"/>
  <c r="XA10" i="7"/>
  <c r="XB10" i="7" s="1"/>
  <c r="XC10" i="7"/>
  <c r="UR17" i="7"/>
  <c r="US17" i="7" s="1"/>
  <c r="UT17" i="7"/>
  <c r="PZ4" i="7"/>
  <c r="QA4" i="7" s="1"/>
  <c r="QB4" i="7"/>
  <c r="PZ7" i="7"/>
  <c r="QA7" i="7" s="1"/>
  <c r="QB7" i="7"/>
  <c r="NQ13" i="7"/>
  <c r="NR13" i="7" s="1"/>
  <c r="NS13" i="7"/>
  <c r="NS12" i="7"/>
  <c r="NQ12" i="7"/>
  <c r="NR12" i="7" s="1"/>
  <c r="NQ15" i="7"/>
  <c r="NR15" i="7" s="1"/>
  <c r="NS15" i="7"/>
  <c r="NS14" i="7"/>
  <c r="NQ14" i="7"/>
  <c r="NR14" i="7" s="1"/>
  <c r="NS5" i="7"/>
  <c r="NQ5" i="7"/>
  <c r="NR5" i="7" s="1"/>
  <c r="PZ13" i="7"/>
  <c r="QA13" i="7" s="1"/>
  <c r="QB13" i="7"/>
  <c r="QB15" i="7"/>
  <c r="QB12" i="7"/>
  <c r="PZ15" i="7"/>
  <c r="QA15" i="7" s="1"/>
  <c r="PZ14" i="7"/>
  <c r="QA14" i="7" s="1"/>
  <c r="QB14" i="7"/>
  <c r="PZ12" i="7"/>
  <c r="QA12" i="7" s="1"/>
  <c r="SK5" i="7"/>
  <c r="SI5" i="7"/>
  <c r="SJ5" i="7" s="1"/>
  <c r="SK7" i="7"/>
  <c r="SI7" i="7"/>
  <c r="SJ7" i="7" s="1"/>
  <c r="R13" i="7"/>
  <c r="R12" i="7"/>
  <c r="R14" i="7"/>
  <c r="R16" i="7"/>
  <c r="R9" i="7"/>
  <c r="S6" i="7"/>
  <c r="S5" i="7"/>
  <c r="S4" i="7"/>
  <c r="S7" i="7"/>
  <c r="R11" i="7"/>
  <c r="JA4" i="7"/>
  <c r="JA6" i="7"/>
  <c r="JA5" i="7"/>
  <c r="IY4" i="7"/>
  <c r="IZ4" i="7" s="1"/>
  <c r="IY5" i="7"/>
  <c r="IZ5" i="7" s="1"/>
  <c r="IY6" i="7"/>
  <c r="IZ6" i="7" s="1"/>
  <c r="IY8" i="7"/>
  <c r="IZ8" i="7" s="1"/>
  <c r="IY11" i="7"/>
  <c r="IZ11" i="7" s="1"/>
  <c r="JA8" i="7"/>
  <c r="JA11" i="7"/>
  <c r="IY12" i="7"/>
  <c r="IZ12" i="7" s="1"/>
  <c r="JA12" i="7"/>
  <c r="IY15" i="7"/>
  <c r="IZ15" i="7" s="1"/>
  <c r="JA15" i="7"/>
  <c r="IY13" i="7"/>
  <c r="IZ13" i="7" s="1"/>
  <c r="JA14" i="7"/>
  <c r="IY14" i="7"/>
  <c r="IZ14" i="7" s="1"/>
  <c r="JA13" i="7"/>
  <c r="LJ11" i="7"/>
  <c r="LH11" i="7"/>
  <c r="LI11" i="7" s="1"/>
  <c r="R8" i="7"/>
  <c r="LH17" i="7"/>
  <c r="LI17" i="7" s="1"/>
  <c r="LJ16" i="7"/>
  <c r="LJ17" i="7"/>
  <c r="LH16" i="7"/>
  <c r="LI16" i="7" s="1"/>
  <c r="LH18" i="7"/>
  <c r="LI18" i="7" s="1"/>
  <c r="LJ18" i="7"/>
  <c r="JA9" i="7"/>
  <c r="IY9" i="7"/>
  <c r="IZ9" i="7" s="1"/>
  <c r="LJ6" i="7"/>
  <c r="LJ4" i="7"/>
  <c r="LH4" i="7"/>
  <c r="LI4" i="7" s="1"/>
  <c r="LJ7" i="7"/>
  <c r="LH7" i="7"/>
  <c r="LI7" i="7" s="1"/>
  <c r="LH5" i="7"/>
  <c r="LI5" i="7" s="1"/>
  <c r="LJ5" i="7"/>
  <c r="LH6" i="7"/>
  <c r="LI6" i="7" s="1"/>
  <c r="IY18" i="7"/>
  <c r="IZ18" i="7" s="1"/>
  <c r="IY19" i="7"/>
  <c r="IZ19" i="7" s="1"/>
  <c r="IY16" i="7"/>
  <c r="IZ16" i="7" s="1"/>
  <c r="JA16" i="7"/>
  <c r="JA17" i="7"/>
  <c r="IY17" i="7"/>
  <c r="IZ17" i="7" s="1"/>
  <c r="JA18" i="7"/>
  <c r="JA19" i="7"/>
  <c r="LH19" i="7"/>
  <c r="LI19" i="7" s="1"/>
  <c r="LJ19" i="7"/>
  <c r="LJ8" i="7"/>
  <c r="LJ9" i="7"/>
  <c r="LH8" i="7"/>
  <c r="LI8" i="7" s="1"/>
  <c r="LH9" i="7"/>
  <c r="LI9" i="7" s="1"/>
  <c r="IY7" i="7"/>
  <c r="IZ7" i="7" s="1"/>
  <c r="JA7" i="7"/>
  <c r="JA10" i="7"/>
  <c r="IY10" i="7"/>
  <c r="IZ10" i="7" s="1"/>
  <c r="LJ14" i="7"/>
  <c r="LJ12" i="7"/>
  <c r="LH13" i="7"/>
  <c r="LI13" i="7" s="1"/>
  <c r="LH12" i="7"/>
  <c r="LI12" i="7" s="1"/>
  <c r="LJ15" i="7"/>
  <c r="LJ13" i="7"/>
  <c r="LH15" i="7"/>
  <c r="LI15" i="7" s="1"/>
  <c r="LH14" i="7"/>
  <c r="LI14" i="7" s="1"/>
  <c r="LH10" i="7"/>
  <c r="LI10" i="7" s="1"/>
  <c r="LJ10" i="7"/>
  <c r="BX10" i="7"/>
  <c r="BY10" i="7" s="1"/>
  <c r="BZ10" i="7"/>
  <c r="BX8" i="7"/>
  <c r="BY8" i="7" s="1"/>
  <c r="BX9" i="7"/>
  <c r="BY9" i="7" s="1"/>
  <c r="BZ9" i="7"/>
  <c r="BX11" i="7"/>
  <c r="BY11" i="7" s="1"/>
  <c r="BZ11" i="7"/>
  <c r="BZ8" i="7"/>
  <c r="GP7" i="7"/>
  <c r="GQ7" i="7" s="1"/>
  <c r="R17" i="7"/>
  <c r="R10" i="7"/>
  <c r="R19" i="7"/>
  <c r="GP5" i="7"/>
  <c r="GQ5" i="7" s="1"/>
  <c r="GR5" i="7"/>
  <c r="GR12" i="7"/>
  <c r="GR14" i="7"/>
  <c r="BZ6" i="7"/>
  <c r="BX4" i="7"/>
  <c r="BY4" i="7" s="1"/>
  <c r="BZ4" i="7"/>
  <c r="BX7" i="7"/>
  <c r="BY7" i="7" s="1"/>
  <c r="BZ5" i="7"/>
  <c r="BX6" i="7"/>
  <c r="BY6" i="7" s="1"/>
  <c r="BZ7" i="7"/>
  <c r="BX5" i="7"/>
  <c r="BY5" i="7" s="1"/>
  <c r="GP19" i="7"/>
  <c r="GQ19" i="7" s="1"/>
  <c r="GR18" i="7"/>
  <c r="GP17" i="7"/>
  <c r="GQ17" i="7" s="1"/>
  <c r="GP16" i="7"/>
  <c r="GQ16" i="7" s="1"/>
  <c r="GR19" i="7"/>
  <c r="GP18" i="7"/>
  <c r="GQ18" i="7" s="1"/>
  <c r="GR17" i="7"/>
  <c r="GR16" i="7"/>
  <c r="EI6" i="7"/>
  <c r="EG4" i="7"/>
  <c r="EH4" i="7" s="1"/>
  <c r="EI5" i="7"/>
  <c r="EG7" i="7"/>
  <c r="EH7" i="7" s="1"/>
  <c r="EI4" i="7"/>
  <c r="EI7" i="7"/>
  <c r="EG5" i="7"/>
  <c r="EH5" i="7" s="1"/>
  <c r="EG6" i="7"/>
  <c r="EH6" i="7" s="1"/>
  <c r="BX19" i="7"/>
  <c r="BY19" i="7" s="1"/>
  <c r="BZ18" i="7"/>
  <c r="BX17" i="7"/>
  <c r="BY17" i="7" s="1"/>
  <c r="BZ16" i="7"/>
  <c r="BZ19" i="7"/>
  <c r="BX18" i="7"/>
  <c r="BY18" i="7" s="1"/>
  <c r="BZ17" i="7"/>
  <c r="BX16" i="7"/>
  <c r="BY16" i="7" s="1"/>
  <c r="GR7" i="7"/>
  <c r="GR13" i="7"/>
  <c r="GP14" i="7"/>
  <c r="GQ14" i="7" s="1"/>
  <c r="GP15" i="7"/>
  <c r="GQ15" i="7" s="1"/>
  <c r="BX15" i="7"/>
  <c r="BY15" i="7" s="1"/>
  <c r="BZ14" i="7"/>
  <c r="BX13" i="7"/>
  <c r="BY13" i="7" s="1"/>
  <c r="BZ15" i="7"/>
  <c r="BX14" i="7"/>
  <c r="BY14" i="7" s="1"/>
  <c r="BZ12" i="7"/>
  <c r="BZ13" i="7"/>
  <c r="BX12" i="7"/>
  <c r="BY12" i="7" s="1"/>
  <c r="GP6" i="7"/>
  <c r="GQ6" i="7" s="1"/>
  <c r="GP4" i="7"/>
  <c r="GQ4" i="7" s="1"/>
  <c r="GP12" i="7"/>
  <c r="GQ12" i="7" s="1"/>
  <c r="GR15" i="7"/>
  <c r="EG15" i="7"/>
  <c r="EH15" i="7" s="1"/>
  <c r="EI14" i="7"/>
  <c r="EG13" i="7"/>
  <c r="EH13" i="7" s="1"/>
  <c r="EI12" i="7"/>
  <c r="EI15" i="7"/>
  <c r="EG14" i="7"/>
  <c r="EH14" i="7" s="1"/>
  <c r="EG12" i="7"/>
  <c r="EH12" i="7" s="1"/>
  <c r="EI13" i="7"/>
  <c r="EI11" i="7"/>
  <c r="EG10" i="7"/>
  <c r="EH10" i="7" s="1"/>
  <c r="EI9" i="7"/>
  <c r="EG8" i="7"/>
  <c r="EH8" i="7" s="1"/>
  <c r="EI8" i="7"/>
  <c r="EI10" i="7"/>
  <c r="EG9" i="7"/>
  <c r="EH9" i="7" s="1"/>
  <c r="EG11" i="7"/>
  <c r="EH11" i="7" s="1"/>
  <c r="GR11" i="7"/>
  <c r="GP10" i="7"/>
  <c r="GQ10" i="7" s="1"/>
  <c r="GR9" i="7"/>
  <c r="GR8" i="7"/>
  <c r="GR10" i="7"/>
  <c r="GP9" i="7"/>
  <c r="GQ9" i="7" s="1"/>
  <c r="GP11" i="7"/>
  <c r="GQ11" i="7" s="1"/>
  <c r="GP8" i="7"/>
  <c r="GQ8" i="7" s="1"/>
  <c r="EG16" i="7"/>
  <c r="EH16" i="7" s="1"/>
  <c r="EG19" i="7"/>
  <c r="EH19" i="7" s="1"/>
  <c r="EI18" i="7"/>
  <c r="EG17" i="7"/>
  <c r="EH17" i="7" s="1"/>
  <c r="EI16" i="7"/>
  <c r="EI19" i="7"/>
  <c r="EG18" i="7"/>
  <c r="EH18" i="7" s="1"/>
  <c r="EI17" i="7"/>
  <c r="GR4" i="7"/>
  <c r="GR6" i="7"/>
  <c r="GP13" i="7"/>
  <c r="GQ13" i="7" s="1"/>
  <c r="AI15" i="4" l="1"/>
  <c r="O15" i="4"/>
  <c r="AB15" i="4"/>
  <c r="AE15" i="4"/>
  <c r="AA15" i="4"/>
  <c r="I15" i="4"/>
  <c r="T15" i="4"/>
  <c r="S15" i="4"/>
  <c r="X15" i="4"/>
  <c r="Q15" i="4"/>
  <c r="P15" i="4"/>
  <c r="AC15" i="4"/>
  <c r="U15" i="4"/>
  <c r="AF15" i="4"/>
  <c r="AK15" i="4"/>
  <c r="V15" i="4"/>
  <c r="R15" i="4"/>
  <c r="AD15" i="4"/>
  <c r="AJ15" i="4"/>
  <c r="Z15" i="4"/>
  <c r="AH15" i="4"/>
  <c r="N15" i="4"/>
  <c r="AG15" i="4"/>
  <c r="W15" i="4"/>
  <c r="Y15" i="4"/>
  <c r="J15" i="4"/>
  <c r="A16" i="4"/>
  <c r="SL18" i="7"/>
  <c r="SL19" i="7"/>
  <c r="XD4" i="7"/>
  <c r="QC12" i="7"/>
  <c r="QC8" i="7"/>
  <c r="QC17" i="7"/>
  <c r="U7" i="7"/>
  <c r="A7" i="7" s="1"/>
  <c r="S19" i="7"/>
  <c r="EJ5" i="7"/>
  <c r="U4" i="7"/>
  <c r="V4" i="7" s="1"/>
  <c r="S11" i="7"/>
  <c r="U5" i="7"/>
  <c r="V5" i="7" s="1"/>
  <c r="S8" i="7"/>
  <c r="U6" i="7"/>
  <c r="V6" i="7" s="1"/>
  <c r="GS18" i="7"/>
  <c r="S15" i="7"/>
  <c r="S17" i="7"/>
  <c r="S18" i="7"/>
  <c r="S12" i="7"/>
  <c r="S14" i="7"/>
  <c r="S9" i="7"/>
  <c r="S13" i="7"/>
  <c r="JB6" i="7"/>
  <c r="GS12" i="7"/>
  <c r="QC7" i="7"/>
  <c r="SL16" i="7"/>
  <c r="XD11" i="7"/>
  <c r="QC6" i="7"/>
  <c r="CA8" i="7"/>
  <c r="UU16" i="7"/>
  <c r="XD18" i="7"/>
  <c r="QC16" i="7"/>
  <c r="XD17" i="7"/>
  <c r="SL12" i="7"/>
  <c r="UU10" i="7"/>
  <c r="NT6" i="7"/>
  <c r="QC14" i="7"/>
  <c r="SL5" i="7"/>
  <c r="QC15" i="7"/>
  <c r="NT16" i="7"/>
  <c r="UU8" i="7"/>
  <c r="SL6" i="7"/>
  <c r="SL4" i="7"/>
  <c r="QC5" i="7"/>
  <c r="XD8" i="7"/>
  <c r="XD16" i="7"/>
  <c r="QC18" i="7"/>
  <c r="SL7" i="7"/>
  <c r="QC10" i="7"/>
  <c r="NT5" i="7"/>
  <c r="NT8" i="7"/>
  <c r="SL8" i="7"/>
  <c r="NT15" i="7"/>
  <c r="NT13" i="7"/>
  <c r="QC4" i="7"/>
  <c r="NT4" i="7"/>
  <c r="NT9" i="7"/>
  <c r="XD5" i="7"/>
  <c r="XD7" i="7"/>
  <c r="SL14" i="7"/>
  <c r="UU6" i="7"/>
  <c r="NT18" i="7"/>
  <c r="QC19" i="7"/>
  <c r="XD19" i="7"/>
  <c r="SL17" i="7"/>
  <c r="NT10" i="7"/>
  <c r="UU11" i="7"/>
  <c r="NT7" i="7"/>
  <c r="SL10" i="7"/>
  <c r="XD15" i="7"/>
  <c r="XD13" i="7"/>
  <c r="UU5" i="7"/>
  <c r="NT19" i="7"/>
  <c r="UU13" i="7"/>
  <c r="UU15" i="7"/>
  <c r="NT14" i="7"/>
  <c r="NT12" i="7"/>
  <c r="UU17" i="7"/>
  <c r="XD10" i="7"/>
  <c r="QC9" i="7"/>
  <c r="QC11" i="7"/>
  <c r="SL9" i="7"/>
  <c r="SL11" i="7"/>
  <c r="XD6" i="7"/>
  <c r="XD14" i="7"/>
  <c r="SL15" i="7"/>
  <c r="SL13" i="7"/>
  <c r="UU4" i="7"/>
  <c r="UU19" i="7"/>
  <c r="NT11" i="7"/>
  <c r="NT17" i="7"/>
  <c r="XD9" i="7"/>
  <c r="QC13" i="7"/>
  <c r="XD12" i="7"/>
  <c r="UU7" i="7"/>
  <c r="UU12" i="7"/>
  <c r="UU14" i="7"/>
  <c r="UU9" i="7"/>
  <c r="DH4" i="3"/>
  <c r="DJ4" i="3" s="1"/>
  <c r="UU18" i="7"/>
  <c r="CA16" i="7"/>
  <c r="S10" i="7"/>
  <c r="GS19" i="7"/>
  <c r="GS13" i="7"/>
  <c r="LK14" i="7"/>
  <c r="LK11" i="7"/>
  <c r="LK6" i="7"/>
  <c r="CA9" i="7"/>
  <c r="GS14" i="7"/>
  <c r="S16" i="7"/>
  <c r="LK15" i="7"/>
  <c r="JB5" i="7"/>
  <c r="JB16" i="7"/>
  <c r="LK9" i="7"/>
  <c r="LK16" i="7"/>
  <c r="LK7" i="7"/>
  <c r="LK8" i="7"/>
  <c r="LK18" i="7"/>
  <c r="JB17" i="7"/>
  <c r="LK5" i="7"/>
  <c r="JB11" i="7"/>
  <c r="LK13" i="7"/>
  <c r="LK4" i="7"/>
  <c r="LK17" i="7"/>
  <c r="JB14" i="7"/>
  <c r="JB15" i="7"/>
  <c r="JB19" i="7"/>
  <c r="LK10" i="7"/>
  <c r="JB7" i="7"/>
  <c r="LK19" i="7"/>
  <c r="JB18" i="7"/>
  <c r="JB13" i="7"/>
  <c r="JB12" i="7"/>
  <c r="JB8" i="7"/>
  <c r="JB4" i="7"/>
  <c r="LK12" i="7"/>
  <c r="JB10" i="7"/>
  <c r="JB9" i="7"/>
  <c r="CA10" i="7"/>
  <c r="EJ9" i="7"/>
  <c r="CA18" i="7"/>
  <c r="CA7" i="7"/>
  <c r="CA14" i="7"/>
  <c r="CA11" i="7"/>
  <c r="EJ14" i="7"/>
  <c r="CA17" i="7"/>
  <c r="EJ6" i="7"/>
  <c r="EJ16" i="7"/>
  <c r="GS5" i="7"/>
  <c r="GS7" i="7"/>
  <c r="CA4" i="7"/>
  <c r="EJ18" i="7"/>
  <c r="EJ12" i="7"/>
  <c r="GS11" i="7"/>
  <c r="EJ11" i="7"/>
  <c r="EJ8" i="7"/>
  <c r="CA5" i="7"/>
  <c r="EJ19" i="7"/>
  <c r="EJ13" i="7"/>
  <c r="EJ4" i="7"/>
  <c r="CA6" i="7"/>
  <c r="CA15" i="7"/>
  <c r="GS15" i="7"/>
  <c r="GS8" i="7"/>
  <c r="EJ15" i="7"/>
  <c r="GS9" i="7"/>
  <c r="GS10" i="7"/>
  <c r="GS16" i="7"/>
  <c r="EJ10" i="7"/>
  <c r="GS4" i="7"/>
  <c r="EJ17" i="7"/>
  <c r="GS6" i="7"/>
  <c r="CA12" i="7"/>
  <c r="CA13" i="7"/>
  <c r="CA19" i="7"/>
  <c r="GS17" i="7"/>
  <c r="EJ7" i="7"/>
  <c r="P16" i="4" l="1"/>
  <c r="Q16" i="4"/>
  <c r="Z16" i="4"/>
  <c r="AA16" i="4"/>
  <c r="AF16" i="4"/>
  <c r="AD16" i="4"/>
  <c r="W16" i="4"/>
  <c r="AK16" i="4"/>
  <c r="AI16" i="4"/>
  <c r="U16" i="4"/>
  <c r="V16" i="4"/>
  <c r="AH16" i="4"/>
  <c r="AB16" i="4"/>
  <c r="AJ16" i="4"/>
  <c r="AG16" i="4"/>
  <c r="S16" i="4"/>
  <c r="O16" i="4"/>
  <c r="I16" i="4"/>
  <c r="T16" i="4"/>
  <c r="Y16" i="4"/>
  <c r="AC16" i="4"/>
  <c r="X16" i="4"/>
  <c r="R16" i="4"/>
  <c r="AE16" i="4"/>
  <c r="N16" i="4"/>
  <c r="J16" i="4"/>
  <c r="A17" i="4"/>
  <c r="A5" i="7"/>
  <c r="A4" i="7"/>
  <c r="V7" i="7"/>
  <c r="U12" i="7"/>
  <c r="U10" i="7"/>
  <c r="V10" i="7" s="1"/>
  <c r="U14" i="7"/>
  <c r="U8" i="7"/>
  <c r="U13" i="7"/>
  <c r="U19" i="7"/>
  <c r="A19" i="7" s="1"/>
  <c r="U15" i="7"/>
  <c r="A6" i="7"/>
  <c r="U9" i="7"/>
  <c r="V9" i="7" s="1"/>
  <c r="U11" i="7"/>
  <c r="A11" i="7" s="1"/>
  <c r="XE12" i="7"/>
  <c r="U16" i="7"/>
  <c r="A9" i="7"/>
  <c r="U18" i="7"/>
  <c r="V18" i="7" s="1"/>
  <c r="NU18" i="7"/>
  <c r="UV18" i="7"/>
  <c r="UV7" i="7"/>
  <c r="NU17" i="7"/>
  <c r="NU14" i="7"/>
  <c r="UV12" i="7"/>
  <c r="SM11" i="7"/>
  <c r="SM19" i="7"/>
  <c r="SM16" i="7"/>
  <c r="SM17" i="7"/>
  <c r="SM18" i="7"/>
  <c r="NU16" i="7"/>
  <c r="QD11" i="7"/>
  <c r="XE18" i="7"/>
  <c r="XE17" i="7"/>
  <c r="XE19" i="7"/>
  <c r="XE16" i="7"/>
  <c r="QD7" i="7"/>
  <c r="QD6" i="7"/>
  <c r="QD4" i="7"/>
  <c r="QD5" i="7"/>
  <c r="QD17" i="7"/>
  <c r="QD19" i="7"/>
  <c r="QD16" i="7"/>
  <c r="QD18" i="7"/>
  <c r="SM5" i="7"/>
  <c r="SM6" i="7"/>
  <c r="SM4" i="7"/>
  <c r="SM7" i="7"/>
  <c r="QD15" i="7"/>
  <c r="QD14" i="7"/>
  <c r="QD13" i="7"/>
  <c r="QD12" i="7"/>
  <c r="XE11" i="7"/>
  <c r="XE9" i="7"/>
  <c r="XE8" i="7"/>
  <c r="UV4" i="7"/>
  <c r="UV6" i="7"/>
  <c r="SM12" i="7"/>
  <c r="SM14" i="7"/>
  <c r="SM13" i="7"/>
  <c r="XE14" i="7"/>
  <c r="UV13" i="7"/>
  <c r="UV10" i="7"/>
  <c r="UV9" i="7"/>
  <c r="UV8" i="7"/>
  <c r="UV19" i="7"/>
  <c r="SM15" i="7"/>
  <c r="QD10" i="7"/>
  <c r="QD9" i="7"/>
  <c r="QD8" i="7"/>
  <c r="XE10" i="7"/>
  <c r="NU12" i="7"/>
  <c r="NU13" i="7"/>
  <c r="NU15" i="7"/>
  <c r="NU19" i="7"/>
  <c r="XE13" i="7"/>
  <c r="NU6" i="7"/>
  <c r="NU4" i="7"/>
  <c r="NU5" i="7"/>
  <c r="NU7" i="7"/>
  <c r="NU10" i="7"/>
  <c r="NU9" i="7"/>
  <c r="NU11" i="7"/>
  <c r="NU8" i="7"/>
  <c r="XE6" i="7"/>
  <c r="XE4" i="7"/>
  <c r="XE7" i="7"/>
  <c r="XE5" i="7"/>
  <c r="UV16" i="7"/>
  <c r="UV17" i="7"/>
  <c r="UV5" i="7"/>
  <c r="XE15" i="7"/>
  <c r="UV14" i="7"/>
  <c r="SM8" i="7"/>
  <c r="SM9" i="7"/>
  <c r="UV15" i="7"/>
  <c r="SM10" i="7"/>
  <c r="UV11" i="7"/>
  <c r="GT13" i="7"/>
  <c r="EK13" i="7"/>
  <c r="CB10" i="7"/>
  <c r="U17" i="7"/>
  <c r="JC9" i="7"/>
  <c r="JC12" i="7"/>
  <c r="LL14" i="7"/>
  <c r="LL15" i="7"/>
  <c r="LL12" i="7"/>
  <c r="JC13" i="7"/>
  <c r="JC17" i="7"/>
  <c r="JC18" i="7"/>
  <c r="JC16" i="7"/>
  <c r="LL9" i="7"/>
  <c r="LL11" i="7"/>
  <c r="LL10" i="7"/>
  <c r="LL8" i="7"/>
  <c r="LL18" i="7"/>
  <c r="LL17" i="7"/>
  <c r="LL13" i="7"/>
  <c r="JC5" i="7"/>
  <c r="JC4" i="7"/>
  <c r="JC6" i="7"/>
  <c r="LL4" i="7"/>
  <c r="LL7" i="7"/>
  <c r="LL6" i="7"/>
  <c r="LL5" i="7"/>
  <c r="JC11" i="7"/>
  <c r="JC8" i="7"/>
  <c r="LL16" i="7"/>
  <c r="LL19" i="7"/>
  <c r="JC19" i="7"/>
  <c r="JC15" i="7"/>
  <c r="JC10" i="7"/>
  <c r="JC7" i="7"/>
  <c r="JC14" i="7"/>
  <c r="CB19" i="7"/>
  <c r="CB8" i="7"/>
  <c r="CB9" i="7"/>
  <c r="CB11" i="7"/>
  <c r="EK9" i="7"/>
  <c r="EK15" i="7"/>
  <c r="EK7" i="7"/>
  <c r="GT17" i="7"/>
  <c r="GT12" i="7"/>
  <c r="EK10" i="7"/>
  <c r="GT10" i="7"/>
  <c r="GT8" i="7"/>
  <c r="GT6" i="7"/>
  <c r="EK17" i="7"/>
  <c r="CB6" i="7"/>
  <c r="GT11" i="7"/>
  <c r="GT5" i="7"/>
  <c r="EK14" i="7"/>
  <c r="CB5" i="7"/>
  <c r="CB4" i="7"/>
  <c r="CB7" i="7"/>
  <c r="CB13" i="7"/>
  <c r="GT14" i="7"/>
  <c r="GT15" i="7"/>
  <c r="GT9" i="7"/>
  <c r="GT7" i="7"/>
  <c r="EK12" i="7"/>
  <c r="A13" i="7"/>
  <c r="V13" i="7"/>
  <c r="CB12" i="7"/>
  <c r="GT4" i="7"/>
  <c r="GT16" i="7"/>
  <c r="EK11" i="7"/>
  <c r="CB15" i="7"/>
  <c r="EK19" i="7"/>
  <c r="V15" i="7"/>
  <c r="A15" i="7"/>
  <c r="A10" i="7"/>
  <c r="CB17" i="7"/>
  <c r="GT19" i="7"/>
  <c r="EK18" i="7"/>
  <c r="EK4" i="7"/>
  <c r="EK5" i="7"/>
  <c r="W4" i="7"/>
  <c r="V14" i="7"/>
  <c r="A14" i="7"/>
  <c r="V16" i="7"/>
  <c r="A16" i="7"/>
  <c r="Y6" i="7"/>
  <c r="EK16" i="7"/>
  <c r="CB14" i="7"/>
  <c r="X5" i="7"/>
  <c r="CB16" i="7"/>
  <c r="EK6" i="7"/>
  <c r="V12" i="7"/>
  <c r="A12" i="7"/>
  <c r="CB18" i="7"/>
  <c r="GT18" i="7"/>
  <c r="EK8" i="7"/>
  <c r="W8" i="7"/>
  <c r="V11" i="7" l="1"/>
  <c r="A18" i="7"/>
  <c r="R17" i="4"/>
  <c r="O17" i="4"/>
  <c r="P17" i="4"/>
  <c r="AE17" i="4"/>
  <c r="AF17" i="4"/>
  <c r="AH17" i="4"/>
  <c r="Y17" i="4"/>
  <c r="AD17" i="4"/>
  <c r="AB17" i="4"/>
  <c r="Q17" i="4"/>
  <c r="V17" i="4"/>
  <c r="W17" i="4"/>
  <c r="X17" i="4"/>
  <c r="AI17" i="4"/>
  <c r="AJ17" i="4"/>
  <c r="I17" i="4"/>
  <c r="AG17" i="4"/>
  <c r="U17" i="4"/>
  <c r="S17" i="4"/>
  <c r="AC17" i="4"/>
  <c r="Z17" i="4"/>
  <c r="AK17" i="4"/>
  <c r="AA17" i="4"/>
  <c r="T17" i="4"/>
  <c r="N17" i="4"/>
  <c r="J17" i="4"/>
  <c r="V19" i="7"/>
  <c r="Y18" i="7" s="1"/>
  <c r="Y19" i="7" s="1"/>
  <c r="AX18" i="7" s="1"/>
  <c r="V8" i="7"/>
  <c r="A8" i="7"/>
  <c r="XG12" i="7"/>
  <c r="WX12" i="7" s="1"/>
  <c r="UX12" i="7"/>
  <c r="UO12" i="7" s="1"/>
  <c r="EM12" i="7"/>
  <c r="ED12" i="7" s="1"/>
  <c r="JE12" i="7"/>
  <c r="JF12" i="7" s="1"/>
  <c r="GV12" i="7"/>
  <c r="GW12" i="7" s="1"/>
  <c r="GV8" i="7"/>
  <c r="GW8" i="7" s="1"/>
  <c r="CD8" i="7"/>
  <c r="CE8" i="7" s="1"/>
  <c r="NW17" i="7"/>
  <c r="NX17" i="7" s="1"/>
  <c r="NW19" i="7"/>
  <c r="NX19" i="7" s="1"/>
  <c r="CD7" i="7"/>
  <c r="BU7" i="7" s="1"/>
  <c r="NW18" i="7"/>
  <c r="NX18" i="7" s="1"/>
  <c r="NZ17" i="7" s="1"/>
  <c r="NW13" i="7"/>
  <c r="NX13" i="7" s="1"/>
  <c r="NW16" i="7"/>
  <c r="NX16" i="7" s="1"/>
  <c r="EM14" i="7"/>
  <c r="EN14" i="7" s="1"/>
  <c r="GV15" i="7"/>
  <c r="GM15" i="7" s="1"/>
  <c r="GV13" i="7"/>
  <c r="GM13" i="7" s="1"/>
  <c r="GV11" i="7"/>
  <c r="GW11" i="7" s="1"/>
  <c r="GV9" i="7"/>
  <c r="GM9" i="7" s="1"/>
  <c r="GV10" i="7"/>
  <c r="GM10" i="7" s="1"/>
  <c r="XG16" i="7"/>
  <c r="XG17" i="7"/>
  <c r="XG18" i="7"/>
  <c r="XG19" i="7"/>
  <c r="SO18" i="7"/>
  <c r="SO17" i="7"/>
  <c r="SO19" i="7"/>
  <c r="SO16" i="7"/>
  <c r="QF7" i="7"/>
  <c r="QF5" i="7"/>
  <c r="QF6" i="7"/>
  <c r="QF4" i="7"/>
  <c r="SO5" i="7"/>
  <c r="SO6" i="7"/>
  <c r="SO7" i="7"/>
  <c r="SO4" i="7"/>
  <c r="QF19" i="7"/>
  <c r="QF17" i="7"/>
  <c r="QF16" i="7"/>
  <c r="QF18" i="7"/>
  <c r="NW4" i="7"/>
  <c r="NW5" i="7"/>
  <c r="NW6" i="7"/>
  <c r="NW7" i="7"/>
  <c r="UX8" i="7"/>
  <c r="UX9" i="7"/>
  <c r="UX11" i="7"/>
  <c r="UX10" i="7"/>
  <c r="SO10" i="7"/>
  <c r="SO9" i="7"/>
  <c r="SO8" i="7"/>
  <c r="SO11" i="7"/>
  <c r="XG7" i="7"/>
  <c r="XG4" i="7"/>
  <c r="XG5" i="7"/>
  <c r="XG6" i="7"/>
  <c r="NW8" i="7"/>
  <c r="NW11" i="7"/>
  <c r="NW10" i="7"/>
  <c r="NW9" i="7"/>
  <c r="XG15" i="7"/>
  <c r="XG14" i="7"/>
  <c r="XG13" i="7"/>
  <c r="SO12" i="7"/>
  <c r="SO14" i="7"/>
  <c r="SO13" i="7"/>
  <c r="SO15" i="7"/>
  <c r="UX18" i="7"/>
  <c r="UX16" i="7"/>
  <c r="UX17" i="7"/>
  <c r="UX19" i="7"/>
  <c r="QF11" i="7"/>
  <c r="QF10" i="7"/>
  <c r="QF9" i="7"/>
  <c r="QF8" i="7"/>
  <c r="UX13" i="7"/>
  <c r="UX14" i="7"/>
  <c r="UX15" i="7"/>
  <c r="NW12" i="7"/>
  <c r="NW14" i="7"/>
  <c r="NW15" i="7"/>
  <c r="UX5" i="7"/>
  <c r="UX6" i="7"/>
  <c r="UX4" i="7"/>
  <c r="UX7" i="7"/>
  <c r="XG8" i="7"/>
  <c r="XG10" i="7"/>
  <c r="XG9" i="7"/>
  <c r="XG11" i="7"/>
  <c r="QF12" i="7"/>
  <c r="QF15" i="7"/>
  <c r="QG15" i="7" s="1"/>
  <c r="QF14" i="7"/>
  <c r="QF13" i="7"/>
  <c r="JE13" i="7"/>
  <c r="JF13" i="7" s="1"/>
  <c r="JE15" i="7"/>
  <c r="JF15" i="7" s="1"/>
  <c r="CD4" i="7"/>
  <c r="CE4" i="7" s="1"/>
  <c r="CD11" i="7"/>
  <c r="CE11" i="7" s="1"/>
  <c r="CD10" i="7"/>
  <c r="BU10" i="7" s="1"/>
  <c r="A17" i="7"/>
  <c r="V17" i="7"/>
  <c r="W16" i="7" s="1"/>
  <c r="W17" i="7" s="1"/>
  <c r="JE14" i="7"/>
  <c r="JE4" i="7"/>
  <c r="JE5" i="7"/>
  <c r="JE7" i="7"/>
  <c r="JE6" i="7"/>
  <c r="JE10" i="7"/>
  <c r="JE11" i="7"/>
  <c r="JE9" i="7"/>
  <c r="JE8" i="7"/>
  <c r="LN8" i="7"/>
  <c r="LN10" i="7"/>
  <c r="LN11" i="7"/>
  <c r="LN9" i="7"/>
  <c r="JE19" i="7"/>
  <c r="JE18" i="7"/>
  <c r="JE17" i="7"/>
  <c r="JE16" i="7"/>
  <c r="LN12" i="7"/>
  <c r="LN15" i="7"/>
  <c r="LN13" i="7"/>
  <c r="LN14" i="7"/>
  <c r="LN19" i="7"/>
  <c r="LN17" i="7"/>
  <c r="LN16" i="7"/>
  <c r="LN18" i="7"/>
  <c r="LN7" i="7"/>
  <c r="LN5" i="7"/>
  <c r="LN6" i="7"/>
  <c r="LN4" i="7"/>
  <c r="CD9" i="7"/>
  <c r="CD6" i="7"/>
  <c r="CE6" i="7" s="1"/>
  <c r="EM15" i="7"/>
  <c r="EN15" i="7" s="1"/>
  <c r="GV14" i="7"/>
  <c r="GM14" i="7" s="1"/>
  <c r="CD5" i="7"/>
  <c r="BU5" i="7" s="1"/>
  <c r="EM13" i="7"/>
  <c r="Y10" i="7"/>
  <c r="CD19" i="7"/>
  <c r="CD17" i="7"/>
  <c r="CD18" i="7"/>
  <c r="CD16" i="7"/>
  <c r="EM19" i="7"/>
  <c r="EM17" i="7"/>
  <c r="EM18" i="7"/>
  <c r="EM16" i="7"/>
  <c r="W5" i="7"/>
  <c r="X9" i="7"/>
  <c r="GV7" i="7"/>
  <c r="GV6" i="7"/>
  <c r="GV5" i="7"/>
  <c r="GV4" i="7"/>
  <c r="CD14" i="7"/>
  <c r="CD12" i="7"/>
  <c r="CD15" i="7"/>
  <c r="CD13" i="7"/>
  <c r="W9" i="7"/>
  <c r="Y7" i="7"/>
  <c r="BA6" i="7" s="1"/>
  <c r="EM7" i="7"/>
  <c r="EM5" i="7"/>
  <c r="EM6" i="7"/>
  <c r="EM4" i="7"/>
  <c r="GV19" i="7"/>
  <c r="GV17" i="7"/>
  <c r="GV16" i="7"/>
  <c r="GV18" i="7"/>
  <c r="X17" i="7"/>
  <c r="EM8" i="7"/>
  <c r="EM10" i="7"/>
  <c r="EM9" i="7"/>
  <c r="EM11" i="7"/>
  <c r="X6" i="7"/>
  <c r="X13" i="7"/>
  <c r="Y14" i="7"/>
  <c r="W12" i="7"/>
  <c r="GW9" i="7" l="1"/>
  <c r="GW13" i="7"/>
  <c r="GX12" i="7" s="1"/>
  <c r="NY16" i="7"/>
  <c r="NY17" i="7" s="1"/>
  <c r="NY18" i="7" s="1"/>
  <c r="NY19" i="7" s="1"/>
  <c r="OE18" i="7" s="1"/>
  <c r="NN17" i="7"/>
  <c r="IV12" i="7"/>
  <c r="JG12" i="7"/>
  <c r="JG13" i="7" s="1"/>
  <c r="GW10" i="7"/>
  <c r="GY9" i="7" s="1"/>
  <c r="CH10" i="7"/>
  <c r="CH11" i="7" s="1"/>
  <c r="DJ10" i="7" s="1"/>
  <c r="GM11" i="7"/>
  <c r="CE7" i="7"/>
  <c r="GW15" i="7"/>
  <c r="GZ14" i="7" s="1"/>
  <c r="GM8" i="7"/>
  <c r="BU8" i="7"/>
  <c r="EN12" i="7"/>
  <c r="ED14" i="7"/>
  <c r="GM12" i="7"/>
  <c r="OA18" i="7"/>
  <c r="OA19" i="7" s="1"/>
  <c r="NN18" i="7"/>
  <c r="NY12" i="7"/>
  <c r="NY13" i="7" s="1"/>
  <c r="UY12" i="7"/>
  <c r="XH12" i="7"/>
  <c r="JI14" i="7"/>
  <c r="JI15" i="7" s="1"/>
  <c r="KH14" i="7" s="1"/>
  <c r="NN13" i="7"/>
  <c r="NN19" i="7"/>
  <c r="BU4" i="7"/>
  <c r="NN16" i="7"/>
  <c r="ED15" i="7"/>
  <c r="BU6" i="7"/>
  <c r="GW14" i="7"/>
  <c r="GY13" i="7" s="1"/>
  <c r="CE5" i="7"/>
  <c r="CF4" i="7" s="1"/>
  <c r="QG19" i="7"/>
  <c r="PW19" i="7"/>
  <c r="SP7" i="7"/>
  <c r="SS6" i="7" s="1"/>
  <c r="SF7" i="7"/>
  <c r="QG5" i="7"/>
  <c r="QH4" i="7" s="1"/>
  <c r="QH5" i="7" s="1"/>
  <c r="PW5" i="7"/>
  <c r="SF16" i="7"/>
  <c r="SP16" i="7"/>
  <c r="WX19" i="7"/>
  <c r="XH19" i="7"/>
  <c r="XK18" i="7" s="1"/>
  <c r="PW18" i="7"/>
  <c r="QG18" i="7"/>
  <c r="QI17" i="7" s="1"/>
  <c r="SP6" i="7"/>
  <c r="SF6" i="7"/>
  <c r="QG7" i="7"/>
  <c r="QJ6" i="7" s="1"/>
  <c r="QJ7" i="7" s="1"/>
  <c r="RI6" i="7" s="1"/>
  <c r="PW7" i="7"/>
  <c r="SF19" i="7"/>
  <c r="SP19" i="7"/>
  <c r="SS18" i="7" s="1"/>
  <c r="WX18" i="7"/>
  <c r="XH18" i="7"/>
  <c r="XJ17" i="7" s="1"/>
  <c r="PW16" i="7"/>
  <c r="QG16" i="7"/>
  <c r="SF5" i="7"/>
  <c r="SP5" i="7"/>
  <c r="SQ4" i="7" s="1"/>
  <c r="SQ5" i="7" s="1"/>
  <c r="QG4" i="7"/>
  <c r="PW4" i="7"/>
  <c r="SF17" i="7"/>
  <c r="SP17" i="7"/>
  <c r="SQ16" i="7" s="1"/>
  <c r="SQ17" i="7" s="1"/>
  <c r="WX17" i="7"/>
  <c r="XH17" i="7"/>
  <c r="XI16" i="7" s="1"/>
  <c r="XI17" i="7" s="1"/>
  <c r="PW17" i="7"/>
  <c r="QG17" i="7"/>
  <c r="QH16" i="7" s="1"/>
  <c r="QH17" i="7" s="1"/>
  <c r="SP4" i="7"/>
  <c r="SF4" i="7"/>
  <c r="QG6" i="7"/>
  <c r="QI5" i="7" s="1"/>
  <c r="QI6" i="7" s="1"/>
  <c r="PW6" i="7"/>
  <c r="SF18" i="7"/>
  <c r="SP18" i="7"/>
  <c r="SR17" i="7" s="1"/>
  <c r="WX16" i="7"/>
  <c r="XH16" i="7"/>
  <c r="QG14" i="7"/>
  <c r="QI13" i="7" s="1"/>
  <c r="QI14" i="7" s="1"/>
  <c r="PW14" i="7"/>
  <c r="XH9" i="7"/>
  <c r="XI8" i="7" s="1"/>
  <c r="XI9" i="7" s="1"/>
  <c r="WX9" i="7"/>
  <c r="UY6" i="7"/>
  <c r="VA5" i="7" s="1"/>
  <c r="VA6" i="7" s="1"/>
  <c r="UO6" i="7"/>
  <c r="NN15" i="7"/>
  <c r="NX15" i="7"/>
  <c r="OA14" i="7" s="1"/>
  <c r="UO14" i="7"/>
  <c r="UY14" i="7"/>
  <c r="PW8" i="7"/>
  <c r="QG8" i="7"/>
  <c r="UY19" i="7"/>
  <c r="VB18" i="7" s="1"/>
  <c r="UO19" i="7"/>
  <c r="SF14" i="7"/>
  <c r="SP14" i="7"/>
  <c r="SR13" i="7" s="1"/>
  <c r="SR14" i="7" s="1"/>
  <c r="XH13" i="7"/>
  <c r="XI12" i="7" s="1"/>
  <c r="XI13" i="7" s="1"/>
  <c r="WX13" i="7"/>
  <c r="NX11" i="7"/>
  <c r="OA10" i="7" s="1"/>
  <c r="NN11" i="7"/>
  <c r="XH4" i="7"/>
  <c r="WX4" i="7"/>
  <c r="SF8" i="7"/>
  <c r="SP8" i="7"/>
  <c r="UO9" i="7"/>
  <c r="UY9" i="7"/>
  <c r="UZ8" i="7" s="1"/>
  <c r="UZ9" i="7" s="1"/>
  <c r="NX5" i="7"/>
  <c r="NY4" i="7" s="1"/>
  <c r="NY5" i="7" s="1"/>
  <c r="NN5" i="7"/>
  <c r="PW15" i="7"/>
  <c r="QJ14" i="7"/>
  <c r="XH10" i="7"/>
  <c r="XJ9" i="7" s="1"/>
  <c r="WX10" i="7"/>
  <c r="UO5" i="7"/>
  <c r="UY5" i="7"/>
  <c r="UZ4" i="7" s="1"/>
  <c r="UZ5" i="7" s="1"/>
  <c r="NX14" i="7"/>
  <c r="NN14" i="7"/>
  <c r="UO13" i="7"/>
  <c r="UY13" i="7"/>
  <c r="UZ12" i="7" s="1"/>
  <c r="UZ13" i="7" s="1"/>
  <c r="QG9" i="7"/>
  <c r="QH8" i="7" s="1"/>
  <c r="PW9" i="7"/>
  <c r="UO17" i="7"/>
  <c r="UY17" i="7"/>
  <c r="UZ16" i="7" s="1"/>
  <c r="UZ17" i="7" s="1"/>
  <c r="SP12" i="7"/>
  <c r="SF12" i="7"/>
  <c r="XH14" i="7"/>
  <c r="WX14" i="7"/>
  <c r="NN8" i="7"/>
  <c r="NX8" i="7"/>
  <c r="WX7" i="7"/>
  <c r="XH7" i="7"/>
  <c r="XK6" i="7" s="1"/>
  <c r="SP9" i="7"/>
  <c r="SQ8" i="7" s="1"/>
  <c r="SQ9" i="7" s="1"/>
  <c r="SF9" i="7"/>
  <c r="UY8" i="7"/>
  <c r="UO8" i="7"/>
  <c r="NX4" i="7"/>
  <c r="NN4" i="7"/>
  <c r="NZ18" i="7"/>
  <c r="PW12" i="7"/>
  <c r="QG12" i="7"/>
  <c r="WX8" i="7"/>
  <c r="XH8" i="7"/>
  <c r="UO7" i="7"/>
  <c r="UY7" i="7"/>
  <c r="VB6" i="7" s="1"/>
  <c r="VB7" i="7" s="1"/>
  <c r="WB6" i="7" s="1"/>
  <c r="NX12" i="7"/>
  <c r="NN12" i="7"/>
  <c r="QG10" i="7"/>
  <c r="QI9" i="7" s="1"/>
  <c r="QI10" i="7" s="1"/>
  <c r="PW10" i="7"/>
  <c r="UY16" i="7"/>
  <c r="UO16" i="7"/>
  <c r="SP15" i="7"/>
  <c r="SF15" i="7"/>
  <c r="WX15" i="7"/>
  <c r="XH15" i="7"/>
  <c r="XK14" i="7" s="1"/>
  <c r="NX9" i="7"/>
  <c r="NY8" i="7" s="1"/>
  <c r="NY9" i="7" s="1"/>
  <c r="NN9" i="7"/>
  <c r="XH6" i="7"/>
  <c r="XJ5" i="7" s="1"/>
  <c r="WX6" i="7"/>
  <c r="SP10" i="7"/>
  <c r="SR9" i="7" s="1"/>
  <c r="SF10" i="7"/>
  <c r="UY10" i="7"/>
  <c r="VA9" i="7" s="1"/>
  <c r="VA10" i="7" s="1"/>
  <c r="UO10" i="7"/>
  <c r="NN7" i="7"/>
  <c r="NX7" i="7"/>
  <c r="OA6" i="7" s="1"/>
  <c r="PW13" i="7"/>
  <c r="QG13" i="7"/>
  <c r="QH12" i="7" s="1"/>
  <c r="QH13" i="7" s="1"/>
  <c r="XH11" i="7"/>
  <c r="XK10" i="7" s="1"/>
  <c r="WX11" i="7"/>
  <c r="UY4" i="7"/>
  <c r="UO4" i="7"/>
  <c r="UY15" i="7"/>
  <c r="VB14" i="7" s="1"/>
  <c r="UO15" i="7"/>
  <c r="PW11" i="7"/>
  <c r="QG11" i="7"/>
  <c r="QJ10" i="7" s="1"/>
  <c r="UO18" i="7"/>
  <c r="UY18" i="7"/>
  <c r="VA17" i="7" s="1"/>
  <c r="SP13" i="7"/>
  <c r="SQ12" i="7" s="1"/>
  <c r="SQ13" i="7" s="1"/>
  <c r="SF13" i="7"/>
  <c r="NN10" i="7"/>
  <c r="NX10" i="7"/>
  <c r="NZ9" i="7" s="1"/>
  <c r="NZ10" i="7" s="1"/>
  <c r="WX5" i="7"/>
  <c r="XH5" i="7"/>
  <c r="XI4" i="7" s="1"/>
  <c r="XI5" i="7" s="1"/>
  <c r="SF11" i="7"/>
  <c r="SP11" i="7"/>
  <c r="SS10" i="7" s="1"/>
  <c r="UY11" i="7"/>
  <c r="VB10" i="7" s="1"/>
  <c r="UO11" i="7"/>
  <c r="NX6" i="7"/>
  <c r="NZ5" i="7" s="1"/>
  <c r="NN6" i="7"/>
  <c r="IV15" i="7"/>
  <c r="IV13" i="7"/>
  <c r="BU11" i="7"/>
  <c r="AX6" i="7"/>
  <c r="BB6" i="7"/>
  <c r="BC6" i="7" s="1"/>
  <c r="CE10" i="7"/>
  <c r="CG9" i="7" s="1"/>
  <c r="CG10" i="7" s="1"/>
  <c r="LE5" i="7"/>
  <c r="LO5" i="7"/>
  <c r="LP4" i="7" s="1"/>
  <c r="LP5" i="7" s="1"/>
  <c r="LE18" i="7"/>
  <c r="LO18" i="7"/>
  <c r="LQ17" i="7" s="1"/>
  <c r="LE15" i="7"/>
  <c r="LO15" i="7"/>
  <c r="LR14" i="7" s="1"/>
  <c r="JF18" i="7"/>
  <c r="JH17" i="7" s="1"/>
  <c r="IV18" i="7"/>
  <c r="LO10" i="7"/>
  <c r="LQ9" i="7" s="1"/>
  <c r="LE10" i="7"/>
  <c r="IV11" i="7"/>
  <c r="JF11" i="7"/>
  <c r="JI10" i="7" s="1"/>
  <c r="IV5" i="7"/>
  <c r="JF5" i="7"/>
  <c r="JG4" i="7" s="1"/>
  <c r="JG5" i="7" s="1"/>
  <c r="LE7" i="7"/>
  <c r="LO7" i="7"/>
  <c r="LR6" i="7" s="1"/>
  <c r="LO16" i="7"/>
  <c r="LE16" i="7"/>
  <c r="LE12" i="7"/>
  <c r="LO12" i="7"/>
  <c r="IV19" i="7"/>
  <c r="JF19" i="7"/>
  <c r="JI18" i="7" s="1"/>
  <c r="LE8" i="7"/>
  <c r="LO8" i="7"/>
  <c r="JF10" i="7"/>
  <c r="JH9" i="7" s="1"/>
  <c r="JH10" i="7" s="1"/>
  <c r="IV10" i="7"/>
  <c r="IV4" i="7"/>
  <c r="JF4" i="7"/>
  <c r="BA18" i="7"/>
  <c r="LO4" i="7"/>
  <c r="LE4" i="7"/>
  <c r="LE17" i="7"/>
  <c r="LO17" i="7"/>
  <c r="LP16" i="7" s="1"/>
  <c r="LP17" i="7" s="1"/>
  <c r="LE14" i="7"/>
  <c r="LO14" i="7"/>
  <c r="LQ13" i="7" s="1"/>
  <c r="IV16" i="7"/>
  <c r="JF16" i="7"/>
  <c r="LE9" i="7"/>
  <c r="LO9" i="7"/>
  <c r="LP8" i="7" s="1"/>
  <c r="LP9" i="7" s="1"/>
  <c r="JF8" i="7"/>
  <c r="IV8" i="7"/>
  <c r="JF6" i="7"/>
  <c r="JH5" i="7" s="1"/>
  <c r="IV6" i="7"/>
  <c r="LO6" i="7"/>
  <c r="LQ5" i="7" s="1"/>
  <c r="LE6" i="7"/>
  <c r="LE19" i="7"/>
  <c r="LO19" i="7"/>
  <c r="LO13" i="7"/>
  <c r="LP12" i="7" s="1"/>
  <c r="LP13" i="7" s="1"/>
  <c r="LE13" i="7"/>
  <c r="IV17" i="7"/>
  <c r="JF17" i="7"/>
  <c r="JG16" i="7" s="1"/>
  <c r="JG17" i="7" s="1"/>
  <c r="LO11" i="7"/>
  <c r="LR10" i="7" s="1"/>
  <c r="LE11" i="7"/>
  <c r="JF9" i="7"/>
  <c r="JG8" i="7" s="1"/>
  <c r="JG9" i="7" s="1"/>
  <c r="IV9" i="7"/>
  <c r="IV7" i="7"/>
  <c r="JF7" i="7"/>
  <c r="JI6" i="7" s="1"/>
  <c r="IV14" i="7"/>
  <c r="JF14" i="7"/>
  <c r="BU9" i="7"/>
  <c r="CE9" i="7"/>
  <c r="CF8" i="7" s="1"/>
  <c r="AZ6" i="7"/>
  <c r="EN13" i="7"/>
  <c r="EO12" i="7" s="1"/>
  <c r="EO13" i="7" s="1"/>
  <c r="ED13" i="7"/>
  <c r="BA19" i="7"/>
  <c r="BB19" i="7"/>
  <c r="AY19" i="7"/>
  <c r="AZ19" i="7"/>
  <c r="AX19" i="7"/>
  <c r="W18" i="7"/>
  <c r="CE15" i="7"/>
  <c r="BU15" i="7"/>
  <c r="GM5" i="7"/>
  <c r="GW5" i="7"/>
  <c r="EN16" i="7"/>
  <c r="ED16" i="7"/>
  <c r="CE16" i="7"/>
  <c r="BU16" i="7"/>
  <c r="X14" i="7"/>
  <c r="ED8" i="7"/>
  <c r="EN8" i="7"/>
  <c r="GM17" i="7"/>
  <c r="GW17" i="7"/>
  <c r="EN4" i="7"/>
  <c r="ED4" i="7"/>
  <c r="Y15" i="7"/>
  <c r="AX14" i="7" s="1"/>
  <c r="CG5" i="7"/>
  <c r="EN11" i="7"/>
  <c r="ED11" i="7"/>
  <c r="GM19" i="7"/>
  <c r="GW19" i="7"/>
  <c r="EN6" i="7"/>
  <c r="ED6" i="7"/>
  <c r="AY18" i="7"/>
  <c r="BD18" i="7" s="1"/>
  <c r="W10" i="7"/>
  <c r="BU12" i="7"/>
  <c r="CE12" i="7"/>
  <c r="GW6" i="7"/>
  <c r="GM6" i="7"/>
  <c r="X10" i="7"/>
  <c r="AV9" i="7"/>
  <c r="AT9" i="7"/>
  <c r="AS9" i="7"/>
  <c r="GZ10" i="7"/>
  <c r="EN18" i="7"/>
  <c r="ED18" i="7"/>
  <c r="CE18" i="7"/>
  <c r="BU18" i="7"/>
  <c r="X7" i="7"/>
  <c r="AM6" i="7" s="1"/>
  <c r="EN9" i="7"/>
  <c r="ED9" i="7"/>
  <c r="EN5" i="7"/>
  <c r="ED5" i="7"/>
  <c r="BA7" i="7"/>
  <c r="AY7" i="7"/>
  <c r="BB7" i="7"/>
  <c r="AZ7" i="7"/>
  <c r="AX7" i="7"/>
  <c r="EQ14" i="7"/>
  <c r="GX8" i="7"/>
  <c r="AZ18" i="7"/>
  <c r="BB18" i="7"/>
  <c r="CE14" i="7"/>
  <c r="BU14" i="7"/>
  <c r="GM7" i="7"/>
  <c r="GW7" i="7"/>
  <c r="ED17" i="7"/>
  <c r="EN17" i="7"/>
  <c r="BU17" i="7"/>
  <c r="CE17" i="7"/>
  <c r="W13" i="7"/>
  <c r="GW18" i="7"/>
  <c r="GM18" i="7"/>
  <c r="QH9" i="7"/>
  <c r="EP13" i="7"/>
  <c r="EN10" i="7"/>
  <c r="ED10" i="7"/>
  <c r="AT17" i="7"/>
  <c r="AS17" i="7"/>
  <c r="AV17" i="7"/>
  <c r="X18" i="7"/>
  <c r="GM16" i="7"/>
  <c r="GW16" i="7"/>
  <c r="ED7" i="7"/>
  <c r="EN7" i="7"/>
  <c r="AY6" i="7"/>
  <c r="BD6" i="7" s="1"/>
  <c r="CH6" i="7"/>
  <c r="CE13" i="7"/>
  <c r="BU13" i="7"/>
  <c r="GW4" i="7"/>
  <c r="GM4" i="7"/>
  <c r="W6" i="7"/>
  <c r="ED19" i="7"/>
  <c r="EN19" i="7"/>
  <c r="BU19" i="7"/>
  <c r="CE19" i="7"/>
  <c r="Y11" i="7"/>
  <c r="DH11" i="7" l="1"/>
  <c r="DK11" i="7"/>
  <c r="DG10" i="7"/>
  <c r="DI11" i="7"/>
  <c r="DH10" i="7"/>
  <c r="QH18" i="7"/>
  <c r="QH19" i="7" s="1"/>
  <c r="DJ11" i="7"/>
  <c r="DI10" i="7"/>
  <c r="DG11" i="7"/>
  <c r="DK10" i="7"/>
  <c r="DL10" i="7" s="1"/>
  <c r="BC18" i="7"/>
  <c r="QH14" i="7"/>
  <c r="QH15" i="7" s="1"/>
  <c r="LP18" i="7"/>
  <c r="LP19" i="7" s="1"/>
  <c r="AM5" i="7"/>
  <c r="AO5" i="7"/>
  <c r="NZ13" i="7"/>
  <c r="NZ14" i="7" s="1"/>
  <c r="NZ15" i="7" s="1"/>
  <c r="NY14" i="7"/>
  <c r="QJ18" i="7"/>
  <c r="QJ19" i="7" s="1"/>
  <c r="RL18" i="7" s="1"/>
  <c r="SS14" i="7"/>
  <c r="SS15" i="7" s="1"/>
  <c r="SR15" i="7"/>
  <c r="TH13" i="7" s="1"/>
  <c r="XJ13" i="7"/>
  <c r="XJ14" i="7" s="1"/>
  <c r="XJ15" i="7" s="1"/>
  <c r="XZ14" i="7" s="1"/>
  <c r="XI14" i="7"/>
  <c r="XI15" i="7" s="1"/>
  <c r="XP14" i="7" s="1"/>
  <c r="VA13" i="7"/>
  <c r="VA14" i="7" s="1"/>
  <c r="VA15" i="7" s="1"/>
  <c r="UZ14" i="7"/>
  <c r="UZ15" i="7" s="1"/>
  <c r="XI10" i="7"/>
  <c r="SR5" i="7"/>
  <c r="SR6" i="7" s="1"/>
  <c r="SQ6" i="7"/>
  <c r="LP10" i="7"/>
  <c r="LP11" i="7" s="1"/>
  <c r="DM11" i="7"/>
  <c r="RK6" i="7"/>
  <c r="KK14" i="7"/>
  <c r="KI14" i="7"/>
  <c r="KN14" i="7" s="1"/>
  <c r="QJ11" i="7"/>
  <c r="RI10" i="7" s="1"/>
  <c r="KH15" i="7"/>
  <c r="KJ14" i="7"/>
  <c r="KL14" i="7"/>
  <c r="LR18" i="7"/>
  <c r="SQ14" i="7"/>
  <c r="SQ15" i="7" s="1"/>
  <c r="ST14" i="7" s="1"/>
  <c r="OA11" i="7"/>
  <c r="PC10" i="7" s="1"/>
  <c r="LQ14" i="7"/>
  <c r="KI15" i="7"/>
  <c r="JI11" i="7"/>
  <c r="KL10" i="7" s="1"/>
  <c r="KJ15" i="7"/>
  <c r="LP6" i="7"/>
  <c r="LP7" i="7" s="1"/>
  <c r="LW6" i="7" s="1"/>
  <c r="SQ10" i="7"/>
  <c r="SQ11" i="7" s="1"/>
  <c r="SX10" i="7" s="1"/>
  <c r="NY6" i="7"/>
  <c r="NY7" i="7" s="1"/>
  <c r="OB6" i="7" s="1"/>
  <c r="CF9" i="7"/>
  <c r="CF10" i="7" s="1"/>
  <c r="JH13" i="7"/>
  <c r="JH14" i="7" s="1"/>
  <c r="JH15" i="7" s="1"/>
  <c r="JW13" i="7" s="1"/>
  <c r="JG14" i="7"/>
  <c r="LP14" i="7"/>
  <c r="LP15" i="7" s="1"/>
  <c r="JG6" i="7"/>
  <c r="SQ18" i="7"/>
  <c r="SQ19" i="7" s="1"/>
  <c r="SV18" i="7" s="1"/>
  <c r="KL15" i="7"/>
  <c r="XI6" i="7"/>
  <c r="KK15" i="7"/>
  <c r="XI18" i="7"/>
  <c r="XI19" i="7" s="1"/>
  <c r="XP16" i="7" s="1"/>
  <c r="XJ18" i="7"/>
  <c r="QI18" i="7"/>
  <c r="XK19" i="7"/>
  <c r="YL18" i="7" s="1"/>
  <c r="SR18" i="7"/>
  <c r="SS19" i="7"/>
  <c r="TR18" i="7" s="1"/>
  <c r="SS7" i="7"/>
  <c r="TT6" i="7" s="1"/>
  <c r="SR10" i="7"/>
  <c r="XJ6" i="7"/>
  <c r="UZ18" i="7"/>
  <c r="XJ10" i="7"/>
  <c r="VA18" i="7"/>
  <c r="PC18" i="7"/>
  <c r="PB19" i="7"/>
  <c r="OZ19" i="7"/>
  <c r="PB18" i="7"/>
  <c r="PD18" i="7"/>
  <c r="PE18" i="7" s="1"/>
  <c r="PA19" i="7"/>
  <c r="PC19" i="7"/>
  <c r="OZ18" i="7"/>
  <c r="PA18" i="7"/>
  <c r="PD19" i="7"/>
  <c r="QJ15" i="7"/>
  <c r="VB19" i="7"/>
  <c r="WA18" i="7" s="1"/>
  <c r="VB11" i="7"/>
  <c r="VB15" i="7"/>
  <c r="XK7" i="7"/>
  <c r="YL6" i="7" s="1"/>
  <c r="OA15" i="7"/>
  <c r="NZ6" i="7"/>
  <c r="SS11" i="7"/>
  <c r="XK11" i="7"/>
  <c r="OA7" i="7"/>
  <c r="XK15" i="7"/>
  <c r="NZ19" i="7"/>
  <c r="QI15" i="7"/>
  <c r="JG18" i="7"/>
  <c r="JG19" i="7" s="1"/>
  <c r="JL16" i="7" s="1"/>
  <c r="AL6" i="7"/>
  <c r="AO6" i="7"/>
  <c r="AP6" i="7"/>
  <c r="AZ14" i="7"/>
  <c r="BA14" i="7"/>
  <c r="JI7" i="7"/>
  <c r="LR15" i="7"/>
  <c r="LQ18" i="7"/>
  <c r="LQ6" i="7"/>
  <c r="JI19" i="7"/>
  <c r="KK18" i="7" s="1"/>
  <c r="LR7" i="7"/>
  <c r="LQ10" i="7"/>
  <c r="BD19" i="7"/>
  <c r="LR11" i="7"/>
  <c r="JH6" i="7"/>
  <c r="JH18" i="7"/>
  <c r="XZ13" i="7"/>
  <c r="OB16" i="7"/>
  <c r="WC6" i="7"/>
  <c r="XX14" i="7"/>
  <c r="XY14" i="7"/>
  <c r="OD18" i="7"/>
  <c r="OE16" i="7"/>
  <c r="OB18" i="7"/>
  <c r="OD16" i="7"/>
  <c r="OF18" i="7"/>
  <c r="OG18" i="7" s="1"/>
  <c r="SX12" i="7"/>
  <c r="RM10" i="7"/>
  <c r="OC16" i="7"/>
  <c r="RJ6" i="7"/>
  <c r="RO6" i="7" s="1"/>
  <c r="SU12" i="7"/>
  <c r="PB10" i="7"/>
  <c r="CH18" i="7"/>
  <c r="X19" i="7"/>
  <c r="AP18" i="7" s="1"/>
  <c r="AT18" i="7"/>
  <c r="AS18" i="7"/>
  <c r="AV18" i="7"/>
  <c r="GZ15" i="7"/>
  <c r="IC14" i="7" s="1"/>
  <c r="RL7" i="7"/>
  <c r="RK7" i="7"/>
  <c r="RJ7" i="7"/>
  <c r="RM7" i="7"/>
  <c r="RI7" i="7"/>
  <c r="GY14" i="7"/>
  <c r="EP14" i="7"/>
  <c r="QH10" i="7"/>
  <c r="YH15" i="7"/>
  <c r="XZ15" i="7"/>
  <c r="XY15" i="7"/>
  <c r="YF15" i="7"/>
  <c r="YB15" i="7"/>
  <c r="XX15" i="7"/>
  <c r="YE15" i="7"/>
  <c r="YA15" i="7"/>
  <c r="XX13" i="7"/>
  <c r="XY13" i="7"/>
  <c r="NZ11" i="7"/>
  <c r="OP10" i="7" s="1"/>
  <c r="CF16" i="7"/>
  <c r="CF5" i="7"/>
  <c r="BC7" i="7"/>
  <c r="EP17" i="7"/>
  <c r="AV10" i="7"/>
  <c r="X11" i="7"/>
  <c r="AN10" i="7" s="1"/>
  <c r="AS10" i="7"/>
  <c r="AT10" i="7"/>
  <c r="GX13" i="7"/>
  <c r="PD11" i="7"/>
  <c r="OZ11" i="7"/>
  <c r="PC11" i="7"/>
  <c r="PA11" i="7"/>
  <c r="PB11" i="7"/>
  <c r="RL10" i="7"/>
  <c r="QH6" i="7"/>
  <c r="BC19" i="7"/>
  <c r="YA13" i="7"/>
  <c r="BB11" i="7"/>
  <c r="BA11" i="7"/>
  <c r="AZ11" i="7"/>
  <c r="AY11" i="7"/>
  <c r="AX11" i="7"/>
  <c r="BB10" i="7"/>
  <c r="AZ10" i="7"/>
  <c r="BA10" i="7"/>
  <c r="W14" i="7"/>
  <c r="VA11" i="7"/>
  <c r="VQ10" i="7" s="1"/>
  <c r="GZ6" i="7"/>
  <c r="NY10" i="7"/>
  <c r="JG15" i="7"/>
  <c r="JM14" i="7" s="1"/>
  <c r="WD7" i="7"/>
  <c r="WC7" i="7"/>
  <c r="WB7" i="7"/>
  <c r="WE7" i="7"/>
  <c r="WA7" i="7"/>
  <c r="EO4" i="7"/>
  <c r="GZ11" i="7"/>
  <c r="HY10" i="7" s="1"/>
  <c r="JH11" i="7"/>
  <c r="JW10" i="7" s="1"/>
  <c r="EP5" i="7"/>
  <c r="GZ18" i="7"/>
  <c r="YB13" i="7"/>
  <c r="CG6" i="7"/>
  <c r="GX16" i="7"/>
  <c r="RM11" i="7"/>
  <c r="RI11" i="7"/>
  <c r="RK11" i="7"/>
  <c r="RJ11" i="7"/>
  <c r="RL11" i="7"/>
  <c r="X15" i="7"/>
  <c r="AO14" i="7" s="1"/>
  <c r="GX4" i="7"/>
  <c r="CH14" i="7"/>
  <c r="W19" i="7"/>
  <c r="Z18" i="7" s="1"/>
  <c r="EQ6" i="7"/>
  <c r="CH7" i="7"/>
  <c r="DJ6" i="7" s="1"/>
  <c r="JJ19" i="7"/>
  <c r="AM17" i="7"/>
  <c r="AO17" i="7"/>
  <c r="RM6" i="7"/>
  <c r="EP9" i="7"/>
  <c r="YB14" i="7"/>
  <c r="GX9" i="7"/>
  <c r="EQ15" i="7"/>
  <c r="FS14" i="7" s="1"/>
  <c r="BD7" i="7"/>
  <c r="WA6" i="7"/>
  <c r="WG6" i="7" s="1"/>
  <c r="XI11" i="7"/>
  <c r="XP10" i="7" s="1"/>
  <c r="AR6" i="7"/>
  <c r="AS7" i="7"/>
  <c r="AO7" i="7"/>
  <c r="AV7" i="7"/>
  <c r="AM7" i="7"/>
  <c r="AT7" i="7"/>
  <c r="AP7" i="7"/>
  <c r="AN7" i="7"/>
  <c r="AL7" i="7"/>
  <c r="AN5" i="7"/>
  <c r="AL5" i="7"/>
  <c r="AR5" i="7" s="1"/>
  <c r="AP9" i="7"/>
  <c r="JG10" i="7"/>
  <c r="EO14" i="7"/>
  <c r="EQ10" i="7"/>
  <c r="BB15" i="7"/>
  <c r="BA15" i="7"/>
  <c r="AX15" i="7"/>
  <c r="AZ15" i="7"/>
  <c r="AY15" i="7"/>
  <c r="BB14" i="7"/>
  <c r="BC14" i="7" s="1"/>
  <c r="OZ10" i="7"/>
  <c r="RJ10" i="7"/>
  <c r="RO10" i="7" s="1"/>
  <c r="RK10" i="7"/>
  <c r="UZ10" i="7"/>
  <c r="W7" i="7"/>
  <c r="AB6" i="7" s="1"/>
  <c r="CF12" i="7"/>
  <c r="AY10" i="7"/>
  <c r="QI11" i="7"/>
  <c r="QY10" i="7" s="1"/>
  <c r="AX10" i="7"/>
  <c r="EQ18" i="7"/>
  <c r="CG11" i="7"/>
  <c r="CW10" i="7" s="1"/>
  <c r="AN17" i="7"/>
  <c r="AU17" i="7"/>
  <c r="RL6" i="7"/>
  <c r="GY17" i="7"/>
  <c r="YA14" i="7"/>
  <c r="EO16" i="7"/>
  <c r="CG13" i="7"/>
  <c r="SQ7" i="7"/>
  <c r="SX6" i="7" s="1"/>
  <c r="WD6" i="7"/>
  <c r="WE6" i="7"/>
  <c r="EO8" i="7"/>
  <c r="AN6" i="7"/>
  <c r="GY10" i="7"/>
  <c r="CG17" i="7"/>
  <c r="AU9" i="7"/>
  <c r="GY5" i="7"/>
  <c r="W11" i="7"/>
  <c r="AB10" i="7" s="1"/>
  <c r="ST15" i="7"/>
  <c r="ST13" i="7"/>
  <c r="OE19" i="7"/>
  <c r="OD19" i="7"/>
  <c r="OC19" i="7"/>
  <c r="OF19" i="7"/>
  <c r="OB19" i="7"/>
  <c r="OF17" i="7"/>
  <c r="OB17" i="7"/>
  <c r="OD17" i="7"/>
  <c r="OC17" i="7"/>
  <c r="OE17" i="7"/>
  <c r="OF16" i="7"/>
  <c r="OC18" i="7"/>
  <c r="VA7" i="7"/>
  <c r="VP6" i="7" s="1"/>
  <c r="AY14" i="7"/>
  <c r="BD14" i="7" s="1"/>
  <c r="NY15" i="7"/>
  <c r="OC14" i="7" s="1"/>
  <c r="PD10" i="7"/>
  <c r="PE10" i="7" s="1"/>
  <c r="PA10" i="7"/>
  <c r="AO13" i="7"/>
  <c r="KN15" i="7"/>
  <c r="QI7" i="7"/>
  <c r="RA6" i="7" s="1"/>
  <c r="AB17" i="7"/>
  <c r="KL11" i="7"/>
  <c r="KH11" i="7"/>
  <c r="KJ11" i="7"/>
  <c r="UZ6" i="7"/>
  <c r="AP5" i="7"/>
  <c r="AQ5" i="7" s="1"/>
  <c r="SU14" i="7" l="1"/>
  <c r="SZ14" i="7" s="1"/>
  <c r="TH15" i="7"/>
  <c r="VQ9" i="7"/>
  <c r="SU16" i="7"/>
  <c r="JW15" i="7"/>
  <c r="DM10" i="7"/>
  <c r="LU13" i="7"/>
  <c r="LT13" i="7"/>
  <c r="OE5" i="7"/>
  <c r="KK11" i="7"/>
  <c r="SX13" i="7"/>
  <c r="SU13" i="7"/>
  <c r="SU15" i="7"/>
  <c r="SZ15" i="7" s="1"/>
  <c r="KI10" i="7"/>
  <c r="SV14" i="7"/>
  <c r="OG16" i="7"/>
  <c r="SV13" i="7"/>
  <c r="SW15" i="7"/>
  <c r="SV15" i="7"/>
  <c r="KH10" i="7"/>
  <c r="SW14" i="7"/>
  <c r="ST12" i="7"/>
  <c r="SV12" i="7"/>
  <c r="KI11" i="7"/>
  <c r="PF10" i="7"/>
  <c r="SW13" i="7"/>
  <c r="SX15" i="7"/>
  <c r="SU9" i="7"/>
  <c r="SW12" i="7"/>
  <c r="SY12" i="7" s="1"/>
  <c r="SX14" i="7"/>
  <c r="JX9" i="7"/>
  <c r="Z17" i="7"/>
  <c r="ST19" i="7"/>
  <c r="XM18" i="7"/>
  <c r="JW14" i="7"/>
  <c r="XM16" i="7"/>
  <c r="SW19" i="7"/>
  <c r="XP19" i="7"/>
  <c r="JZ13" i="7"/>
  <c r="LU5" i="7"/>
  <c r="KC15" i="7"/>
  <c r="SX17" i="7"/>
  <c r="JK13" i="7"/>
  <c r="ST18" i="7"/>
  <c r="SU18" i="7"/>
  <c r="ST16" i="7"/>
  <c r="SX19" i="7"/>
  <c r="XP17" i="7"/>
  <c r="XM19" i="7"/>
  <c r="TF14" i="7"/>
  <c r="JY13" i="7"/>
  <c r="JV15" i="7"/>
  <c r="JX15" i="7"/>
  <c r="XO17" i="7"/>
  <c r="TG13" i="7"/>
  <c r="JV14" i="7"/>
  <c r="SX16" i="7"/>
  <c r="SV17" i="7"/>
  <c r="SW17" i="7"/>
  <c r="SU19" i="7"/>
  <c r="XM17" i="7"/>
  <c r="XN19" i="7"/>
  <c r="JV13" i="7"/>
  <c r="KB13" i="7" s="1"/>
  <c r="JZ15" i="7"/>
  <c r="KF15" i="7"/>
  <c r="XL18" i="7"/>
  <c r="TF15" i="7"/>
  <c r="OQ9" i="7"/>
  <c r="JX14" i="7"/>
  <c r="ST17" i="7"/>
  <c r="SU17" i="7"/>
  <c r="SV19" i="7"/>
  <c r="XL19" i="7"/>
  <c r="XO19" i="7"/>
  <c r="JX13" i="7"/>
  <c r="JY15" i="7"/>
  <c r="KA15" i="7" s="1"/>
  <c r="KD15" i="7"/>
  <c r="KE15" i="7" s="1"/>
  <c r="JZ14" i="7"/>
  <c r="LW5" i="7"/>
  <c r="OO9" i="7"/>
  <c r="JZ9" i="7"/>
  <c r="OR9" i="7"/>
  <c r="KM15" i="7"/>
  <c r="DL11" i="7"/>
  <c r="QM13" i="7"/>
  <c r="QL13" i="7"/>
  <c r="JN17" i="7"/>
  <c r="TF13" i="7"/>
  <c r="TJ15" i="7"/>
  <c r="TP15" i="7"/>
  <c r="JK18" i="7"/>
  <c r="JN19" i="7"/>
  <c r="JG7" i="7"/>
  <c r="JJ4" i="7" s="1"/>
  <c r="JN16" i="7"/>
  <c r="OH18" i="7"/>
  <c r="TI15" i="7"/>
  <c r="TN15" i="7"/>
  <c r="JK16" i="7"/>
  <c r="JM19" i="7"/>
  <c r="TM15" i="7"/>
  <c r="TG15" i="7"/>
  <c r="JJ16" i="7"/>
  <c r="YC14" i="7"/>
  <c r="LU10" i="7"/>
  <c r="LT8" i="7"/>
  <c r="LT9" i="7"/>
  <c r="VD12" i="7"/>
  <c r="VF12" i="7"/>
  <c r="AD17" i="7"/>
  <c r="JJ18" i="7"/>
  <c r="JM16" i="7"/>
  <c r="AN9" i="7"/>
  <c r="JL17" i="7"/>
  <c r="JM17" i="7"/>
  <c r="JK19" i="7"/>
  <c r="TG14" i="7"/>
  <c r="SX18" i="7"/>
  <c r="TJ13" i="7"/>
  <c r="AN13" i="7"/>
  <c r="LV9" i="7"/>
  <c r="JJ17" i="7"/>
  <c r="JK17" i="7"/>
  <c r="JL19" i="7"/>
  <c r="TJ14" i="7"/>
  <c r="SW16" i="7"/>
  <c r="TI14" i="7"/>
  <c r="XP18" i="7"/>
  <c r="TH14" i="7"/>
  <c r="TI13" i="7"/>
  <c r="VF13" i="7"/>
  <c r="VC13" i="7"/>
  <c r="SV9" i="7"/>
  <c r="QK18" i="7"/>
  <c r="QL19" i="7"/>
  <c r="QN17" i="7"/>
  <c r="QL18" i="7"/>
  <c r="QM16" i="7"/>
  <c r="QM18" i="7"/>
  <c r="QO19" i="7"/>
  <c r="QL16" i="7"/>
  <c r="QN18" i="7"/>
  <c r="QN19" i="7"/>
  <c r="QK19" i="7"/>
  <c r="QK17" i="7"/>
  <c r="QN16" i="7"/>
  <c r="QO18" i="7"/>
  <c r="QM19" i="7"/>
  <c r="QL17" i="7"/>
  <c r="QM17" i="7"/>
  <c r="QO17" i="7"/>
  <c r="QK16" i="7"/>
  <c r="JM13" i="7"/>
  <c r="JJ13" i="7"/>
  <c r="QK13" i="7"/>
  <c r="RN6" i="7"/>
  <c r="JY14" i="7"/>
  <c r="SV16" i="7"/>
  <c r="KM14" i="7"/>
  <c r="SW18" i="7"/>
  <c r="LU18" i="7"/>
  <c r="LW19" i="7"/>
  <c r="LW17" i="7"/>
  <c r="LT16" i="7"/>
  <c r="LS18" i="7"/>
  <c r="LW16" i="7"/>
  <c r="LV19" i="7"/>
  <c r="LS19" i="7"/>
  <c r="LT18" i="7"/>
  <c r="LY18" i="7" s="1"/>
  <c r="LV17" i="7"/>
  <c r="LV18" i="7"/>
  <c r="LS16" i="7"/>
  <c r="LU19" i="7"/>
  <c r="LU16" i="7"/>
  <c r="LW18" i="7"/>
  <c r="LS17" i="7"/>
  <c r="LU17" i="7"/>
  <c r="LT19" i="7"/>
  <c r="LT17" i="7"/>
  <c r="LV16" i="7"/>
  <c r="VS14" i="7"/>
  <c r="VQ15" i="7"/>
  <c r="VO15" i="7"/>
  <c r="VP13" i="7"/>
  <c r="VQ14" i="7"/>
  <c r="VP15" i="7"/>
  <c r="VV15" i="7"/>
  <c r="VO14" i="7"/>
  <c r="VP14" i="7"/>
  <c r="VW15" i="7"/>
  <c r="VR15" i="7"/>
  <c r="VR14" i="7"/>
  <c r="VY15" i="7"/>
  <c r="VS15" i="7"/>
  <c r="VO13" i="7"/>
  <c r="VS13" i="7"/>
  <c r="VR13" i="7"/>
  <c r="QO16" i="7"/>
  <c r="OP13" i="7"/>
  <c r="OO14" i="7"/>
  <c r="OX15" i="7"/>
  <c r="OR15" i="7"/>
  <c r="OO13" i="7"/>
  <c r="OP15" i="7"/>
  <c r="ON15" i="7"/>
  <c r="ON13" i="7"/>
  <c r="OO15" i="7"/>
  <c r="OU15" i="7"/>
  <c r="OR14" i="7"/>
  <c r="OQ14" i="7"/>
  <c r="ON14" i="7"/>
  <c r="OV15" i="7"/>
  <c r="OQ15" i="7"/>
  <c r="OR13" i="7"/>
  <c r="OP14" i="7"/>
  <c r="OQ13" i="7"/>
  <c r="PF19" i="7"/>
  <c r="TU6" i="7"/>
  <c r="RN10" i="7"/>
  <c r="XL17" i="7"/>
  <c r="XN16" i="7"/>
  <c r="XL16" i="7"/>
  <c r="XO16" i="7"/>
  <c r="XQ16" i="7" s="1"/>
  <c r="XN17" i="7"/>
  <c r="LR19" i="7"/>
  <c r="MU18" i="7" s="1"/>
  <c r="JL18" i="7"/>
  <c r="XN18" i="7"/>
  <c r="XO18" i="7"/>
  <c r="VR9" i="7"/>
  <c r="JM18" i="7"/>
  <c r="KK10" i="7"/>
  <c r="KM10" i="7" s="1"/>
  <c r="LQ15" i="7"/>
  <c r="ME13" i="7" s="1"/>
  <c r="KJ10" i="7"/>
  <c r="VQ13" i="7"/>
  <c r="VO9" i="7"/>
  <c r="QN13" i="7"/>
  <c r="JN18" i="7"/>
  <c r="QM12" i="7"/>
  <c r="XI7" i="7"/>
  <c r="XO5" i="7" s="1"/>
  <c r="RK18" i="7"/>
  <c r="TR6" i="7"/>
  <c r="WE18" i="7"/>
  <c r="TU18" i="7"/>
  <c r="RM18" i="7"/>
  <c r="RN18" i="7" s="1"/>
  <c r="YM18" i="7"/>
  <c r="TS6" i="7"/>
  <c r="TV18" i="7"/>
  <c r="RI18" i="7"/>
  <c r="TT18" i="7"/>
  <c r="WD18" i="7"/>
  <c r="WF18" i="7" s="1"/>
  <c r="PF18" i="7"/>
  <c r="SR19" i="7"/>
  <c r="TJ17" i="7" s="1"/>
  <c r="YK18" i="7"/>
  <c r="YK19" i="7"/>
  <c r="YM19" i="7"/>
  <c r="YN19" i="7"/>
  <c r="YL19" i="7"/>
  <c r="YJ19" i="7"/>
  <c r="QI19" i="7"/>
  <c r="QY18" i="7" s="1"/>
  <c r="XJ19" i="7"/>
  <c r="XZ17" i="7" s="1"/>
  <c r="TV6" i="7"/>
  <c r="TV7" i="7"/>
  <c r="TT7" i="7"/>
  <c r="TR7" i="7"/>
  <c r="TS7" i="7"/>
  <c r="TU7" i="7"/>
  <c r="TS18" i="7"/>
  <c r="TX18" i="7" s="1"/>
  <c r="TT19" i="7"/>
  <c r="TR19" i="7"/>
  <c r="TS19" i="7"/>
  <c r="TU19" i="7"/>
  <c r="TV19" i="7"/>
  <c r="RJ18" i="7"/>
  <c r="RJ19" i="7"/>
  <c r="RL19" i="7"/>
  <c r="RM19" i="7"/>
  <c r="RK19" i="7"/>
  <c r="RI19" i="7"/>
  <c r="YN18" i="7"/>
  <c r="SR7" i="7"/>
  <c r="YJ18" i="7"/>
  <c r="YM14" i="7"/>
  <c r="YN15" i="7"/>
  <c r="YK14" i="7"/>
  <c r="YL15" i="7"/>
  <c r="YJ15" i="7"/>
  <c r="YJ14" i="7"/>
  <c r="YL14" i="7"/>
  <c r="YK15" i="7"/>
  <c r="YN14" i="7"/>
  <c r="YM15" i="7"/>
  <c r="PC14" i="7"/>
  <c r="PD14" i="7"/>
  <c r="PC15" i="7"/>
  <c r="PB14" i="7"/>
  <c r="PA14" i="7"/>
  <c r="PD15" i="7"/>
  <c r="OZ14" i="7"/>
  <c r="PB15" i="7"/>
  <c r="OZ15" i="7"/>
  <c r="PA15" i="7"/>
  <c r="WD14" i="7"/>
  <c r="WE14" i="7"/>
  <c r="WB15" i="7"/>
  <c r="WB14" i="7"/>
  <c r="WD15" i="7"/>
  <c r="WC14" i="7"/>
  <c r="WE15" i="7"/>
  <c r="WA14" i="7"/>
  <c r="WC15" i="7"/>
  <c r="WA15" i="7"/>
  <c r="WB18" i="7"/>
  <c r="WG18" i="7" s="1"/>
  <c r="WD19" i="7"/>
  <c r="WE19" i="7"/>
  <c r="WC19" i="7"/>
  <c r="WA19" i="7"/>
  <c r="WB19" i="7"/>
  <c r="VA19" i="7"/>
  <c r="VP17" i="7" s="1"/>
  <c r="UZ19" i="7"/>
  <c r="VD16" i="7" s="1"/>
  <c r="SR11" i="7"/>
  <c r="PD6" i="7"/>
  <c r="PC6" i="7"/>
  <c r="PC7" i="7"/>
  <c r="PD7" i="7"/>
  <c r="OZ6" i="7"/>
  <c r="PB7" i="7"/>
  <c r="OZ7" i="7"/>
  <c r="PA6" i="7"/>
  <c r="PB6" i="7"/>
  <c r="PA7" i="7"/>
  <c r="WC18" i="7"/>
  <c r="RM15" i="7"/>
  <c r="RM14" i="7"/>
  <c r="RJ14" i="7"/>
  <c r="RK15" i="7"/>
  <c r="RI15" i="7"/>
  <c r="RK14" i="7"/>
  <c r="RL14" i="7"/>
  <c r="RJ15" i="7"/>
  <c r="RI14" i="7"/>
  <c r="RL15" i="7"/>
  <c r="QZ14" i="7"/>
  <c r="QX14" i="7"/>
  <c r="RE15" i="7"/>
  <c r="QZ15" i="7"/>
  <c r="QZ13" i="7"/>
  <c r="QW14" i="7"/>
  <c r="RC14" i="7" s="1"/>
  <c r="RG15" i="7"/>
  <c r="RA15" i="7"/>
  <c r="QX13" i="7"/>
  <c r="RA13" i="7"/>
  <c r="QY15" i="7"/>
  <c r="QW15" i="7"/>
  <c r="QY13" i="7"/>
  <c r="RA14" i="7"/>
  <c r="QX15" i="7"/>
  <c r="RD15" i="7"/>
  <c r="QW13" i="7"/>
  <c r="QY14" i="7"/>
  <c r="NZ7" i="7"/>
  <c r="OQ5" i="7" s="1"/>
  <c r="YM6" i="7"/>
  <c r="YN7" i="7"/>
  <c r="YN6" i="7"/>
  <c r="YL7" i="7"/>
  <c r="YJ7" i="7"/>
  <c r="YK6" i="7"/>
  <c r="YK7" i="7"/>
  <c r="YJ6" i="7"/>
  <c r="YM7" i="7"/>
  <c r="XJ11" i="7"/>
  <c r="XX9" i="7" s="1"/>
  <c r="XJ7" i="7"/>
  <c r="OR18" i="7"/>
  <c r="OP18" i="7"/>
  <c r="OU19" i="7"/>
  <c r="OO19" i="7"/>
  <c r="OR17" i="7"/>
  <c r="OO17" i="7"/>
  <c r="OO18" i="7"/>
  <c r="ON18" i="7"/>
  <c r="OQ19" i="7"/>
  <c r="OV19" i="7"/>
  <c r="ON17" i="7"/>
  <c r="OX19" i="7"/>
  <c r="OR19" i="7"/>
  <c r="OP17" i="7"/>
  <c r="OQ18" i="7"/>
  <c r="OP19" i="7"/>
  <c r="ON19" i="7"/>
  <c r="OQ17" i="7"/>
  <c r="YN11" i="7"/>
  <c r="YK11" i="7"/>
  <c r="YL10" i="7"/>
  <c r="YJ11" i="7"/>
  <c r="YL11" i="7"/>
  <c r="YJ10" i="7"/>
  <c r="YM11" i="7"/>
  <c r="YK10" i="7"/>
  <c r="YN10" i="7"/>
  <c r="YM10" i="7"/>
  <c r="TU10" i="7"/>
  <c r="TU11" i="7"/>
  <c r="TV10" i="7"/>
  <c r="TT10" i="7"/>
  <c r="TS10" i="7"/>
  <c r="TV11" i="7"/>
  <c r="TS11" i="7"/>
  <c r="TR11" i="7"/>
  <c r="TR10" i="7"/>
  <c r="TT11" i="7"/>
  <c r="WA10" i="7"/>
  <c r="WC11" i="7"/>
  <c r="WB10" i="7"/>
  <c r="WE10" i="7"/>
  <c r="WD10" i="7"/>
  <c r="WE11" i="7"/>
  <c r="WB11" i="7"/>
  <c r="WC10" i="7"/>
  <c r="WA11" i="7"/>
  <c r="WD11" i="7"/>
  <c r="WF11" i="7" s="1"/>
  <c r="PE19" i="7"/>
  <c r="TV14" i="7"/>
  <c r="TU14" i="7"/>
  <c r="TT14" i="7"/>
  <c r="TU15" i="7"/>
  <c r="TR14" i="7"/>
  <c r="TV15" i="7"/>
  <c r="TT15" i="7"/>
  <c r="TR15" i="7"/>
  <c r="TS14" i="7"/>
  <c r="TS15" i="7"/>
  <c r="AD10" i="7"/>
  <c r="Z6" i="7"/>
  <c r="AO18" i="7"/>
  <c r="AA4" i="7"/>
  <c r="Z4" i="7"/>
  <c r="AQ6" i="7"/>
  <c r="AA6" i="7"/>
  <c r="AM10" i="7"/>
  <c r="YD14" i="7"/>
  <c r="AC10" i="7"/>
  <c r="AP17" i="7"/>
  <c r="AQ17" i="7" s="1"/>
  <c r="KH18" i="7"/>
  <c r="AB8" i="7"/>
  <c r="KL18" i="7"/>
  <c r="KM18" i="7" s="1"/>
  <c r="KJ18" i="7"/>
  <c r="MT10" i="7"/>
  <c r="MS10" i="7"/>
  <c r="MQ10" i="7"/>
  <c r="MS11" i="7"/>
  <c r="MU10" i="7"/>
  <c r="MU11" i="7"/>
  <c r="MR11" i="7"/>
  <c r="MR10" i="7"/>
  <c r="MQ11" i="7"/>
  <c r="MT11" i="7"/>
  <c r="MV11" i="7" s="1"/>
  <c r="AM18" i="7"/>
  <c r="JH19" i="7"/>
  <c r="JX18" i="7" s="1"/>
  <c r="AN14" i="7"/>
  <c r="AL18" i="7"/>
  <c r="AR18" i="7" s="1"/>
  <c r="JH7" i="7"/>
  <c r="JW5" i="7" s="1"/>
  <c r="MU19" i="7"/>
  <c r="KI18" i="7"/>
  <c r="KJ19" i="7"/>
  <c r="KH19" i="7"/>
  <c r="KI19" i="7"/>
  <c r="KK19" i="7"/>
  <c r="KL19" i="7"/>
  <c r="LQ7" i="7"/>
  <c r="MH6" i="7" s="1"/>
  <c r="LQ19" i="7"/>
  <c r="MH18" i="7" s="1"/>
  <c r="KI6" i="7"/>
  <c r="KK7" i="7"/>
  <c r="KJ6" i="7"/>
  <c r="KL7" i="7"/>
  <c r="KJ7" i="7"/>
  <c r="KH7" i="7"/>
  <c r="KK6" i="7"/>
  <c r="KI7" i="7"/>
  <c r="KH6" i="7"/>
  <c r="KL6" i="7"/>
  <c r="AO10" i="7"/>
  <c r="LQ11" i="7"/>
  <c r="ME9" i="7" s="1"/>
  <c r="MU6" i="7"/>
  <c r="MR6" i="7"/>
  <c r="MR7" i="7"/>
  <c r="MT7" i="7"/>
  <c r="MQ6" i="7"/>
  <c r="MU7" i="7"/>
  <c r="MS6" i="7"/>
  <c r="MT6" i="7"/>
  <c r="MS7" i="7"/>
  <c r="MQ7" i="7"/>
  <c r="MT15" i="7"/>
  <c r="MS14" i="7"/>
  <c r="MU15" i="7"/>
  <c r="MQ14" i="7"/>
  <c r="MR14" i="7"/>
  <c r="MS15" i="7"/>
  <c r="MQ15" i="7"/>
  <c r="MU14" i="7"/>
  <c r="MT14" i="7"/>
  <c r="MR15" i="7"/>
  <c r="LW8" i="7"/>
  <c r="KN10" i="7"/>
  <c r="OH16" i="7"/>
  <c r="OG17" i="7"/>
  <c r="SZ12" i="7"/>
  <c r="RA9" i="7"/>
  <c r="AP14" i="7"/>
  <c r="AQ14" i="7" s="1"/>
  <c r="AD8" i="7"/>
  <c r="AM14" i="7"/>
  <c r="BC10" i="7"/>
  <c r="BC11" i="7"/>
  <c r="Z10" i="7"/>
  <c r="AA18" i="7"/>
  <c r="AD18" i="7"/>
  <c r="BD11" i="7"/>
  <c r="AP10" i="7"/>
  <c r="SY14" i="7"/>
  <c r="OD14" i="7"/>
  <c r="KN11" i="7"/>
  <c r="XN14" i="7"/>
  <c r="QL14" i="7"/>
  <c r="XN12" i="7"/>
  <c r="YC15" i="7"/>
  <c r="XP12" i="7"/>
  <c r="WG7" i="7"/>
  <c r="QK12" i="7"/>
  <c r="RN7" i="7"/>
  <c r="XO12" i="7"/>
  <c r="XO14" i="7"/>
  <c r="XQ14" i="7" s="1"/>
  <c r="LU6" i="7"/>
  <c r="LV14" i="7"/>
  <c r="XQ19" i="7"/>
  <c r="JO19" i="7"/>
  <c r="SW10" i="7"/>
  <c r="SY10" i="7" s="1"/>
  <c r="LU12" i="7"/>
  <c r="OO10" i="7"/>
  <c r="LW12" i="7"/>
  <c r="LW14" i="7"/>
  <c r="LU14" i="7"/>
  <c r="JM12" i="7"/>
  <c r="HZ14" i="7"/>
  <c r="VQ6" i="7"/>
  <c r="WF6" i="7"/>
  <c r="QY6" i="7"/>
  <c r="QX6" i="7"/>
  <c r="SU4" i="7"/>
  <c r="LT4" i="7"/>
  <c r="VE14" i="7"/>
  <c r="OE4" i="7"/>
  <c r="VC14" i="7"/>
  <c r="LV6" i="7"/>
  <c r="LX6" i="7" s="1"/>
  <c r="DG6" i="7"/>
  <c r="WF7" i="7"/>
  <c r="QK14" i="7"/>
  <c r="VO10" i="7"/>
  <c r="LW10" i="7"/>
  <c r="JL4" i="7"/>
  <c r="VR10" i="7"/>
  <c r="OQ10" i="7"/>
  <c r="IB14" i="7"/>
  <c r="ID14" i="7" s="1"/>
  <c r="SX4" i="7"/>
  <c r="SV6" i="7"/>
  <c r="XO9" i="7"/>
  <c r="FR14" i="7"/>
  <c r="OH17" i="7"/>
  <c r="SV4" i="7"/>
  <c r="SW6" i="7"/>
  <c r="SY6" i="7" s="1"/>
  <c r="SZ13" i="7"/>
  <c r="SV5" i="7"/>
  <c r="SU6" i="7"/>
  <c r="XM14" i="7"/>
  <c r="QW10" i="7"/>
  <c r="LT6" i="7"/>
  <c r="FP14" i="7"/>
  <c r="PE11" i="7"/>
  <c r="DH6" i="7"/>
  <c r="RO11" i="7"/>
  <c r="JY10" i="7"/>
  <c r="JX10" i="7"/>
  <c r="IC10" i="7"/>
  <c r="JK14" i="7"/>
  <c r="JN14" i="7"/>
  <c r="JO14" i="7" s="1"/>
  <c r="QL12" i="7"/>
  <c r="QM14" i="7"/>
  <c r="QO14" i="7"/>
  <c r="JP19" i="7"/>
  <c r="LT14" i="7"/>
  <c r="LS14" i="7"/>
  <c r="JL14" i="7"/>
  <c r="QN12" i="7"/>
  <c r="QN14" i="7"/>
  <c r="SV10" i="7"/>
  <c r="JL12" i="7"/>
  <c r="YD15" i="7"/>
  <c r="LS9" i="7"/>
  <c r="LY9" i="7" s="1"/>
  <c r="LT10" i="7"/>
  <c r="RO7" i="7"/>
  <c r="LS8" i="7"/>
  <c r="OC12" i="7"/>
  <c r="KM11" i="7"/>
  <c r="QZ6" i="7"/>
  <c r="RB6" i="7" s="1"/>
  <c r="QW6" i="7"/>
  <c r="OB14" i="7"/>
  <c r="OH14" i="7" s="1"/>
  <c r="VO6" i="7"/>
  <c r="VU6" i="7" s="1"/>
  <c r="SY15" i="7"/>
  <c r="AA8" i="7"/>
  <c r="AA10" i="7"/>
  <c r="GY6" i="7"/>
  <c r="CG14" i="7"/>
  <c r="TO15" i="7"/>
  <c r="XN15" i="7"/>
  <c r="XM15" i="7"/>
  <c r="XP15" i="7"/>
  <c r="XL15" i="7"/>
  <c r="XO15" i="7"/>
  <c r="XN13" i="7"/>
  <c r="XP13" i="7"/>
  <c r="XM13" i="7"/>
  <c r="XO13" i="7"/>
  <c r="XL13" i="7"/>
  <c r="XL12" i="7"/>
  <c r="CU10" i="7"/>
  <c r="EQ19" i="7"/>
  <c r="FS18" i="7" s="1"/>
  <c r="SZ17" i="7"/>
  <c r="RA10" i="7"/>
  <c r="QX10" i="7"/>
  <c r="AC7" i="7"/>
  <c r="AA7" i="7"/>
  <c r="AD7" i="7"/>
  <c r="Z7" i="7"/>
  <c r="AB7" i="7"/>
  <c r="Z5" i="7"/>
  <c r="AA5" i="7"/>
  <c r="BC15" i="7"/>
  <c r="EQ11" i="7"/>
  <c r="FR10" i="7" s="1"/>
  <c r="JG11" i="7"/>
  <c r="JN10" i="7" s="1"/>
  <c r="AR7" i="7"/>
  <c r="AS6" i="7" s="1"/>
  <c r="XO8" i="7"/>
  <c r="XM10" i="7"/>
  <c r="XN10" i="7"/>
  <c r="FT14" i="7"/>
  <c r="FU14" i="7" s="1"/>
  <c r="VC12" i="7"/>
  <c r="VI12" i="7" s="1"/>
  <c r="VF14" i="7"/>
  <c r="VG14" i="7"/>
  <c r="DI6" i="7"/>
  <c r="DK6" i="7"/>
  <c r="DL6" i="7" s="1"/>
  <c r="OE6" i="7"/>
  <c r="AB18" i="7"/>
  <c r="AC18" i="7"/>
  <c r="AV15" i="7"/>
  <c r="AT15" i="7"/>
  <c r="AP15" i="7"/>
  <c r="AS15" i="7"/>
  <c r="AO15" i="7"/>
  <c r="AL15" i="7"/>
  <c r="AN15" i="7"/>
  <c r="AM15" i="7"/>
  <c r="AM13" i="7"/>
  <c r="JZ11" i="7"/>
  <c r="JV11" i="7"/>
  <c r="JW11" i="7"/>
  <c r="JX11" i="7"/>
  <c r="JY11" i="7"/>
  <c r="JV9" i="7"/>
  <c r="HZ10" i="7"/>
  <c r="IE10" i="7" s="1"/>
  <c r="IA10" i="7"/>
  <c r="JL15" i="7"/>
  <c r="JK15" i="7"/>
  <c r="JN15" i="7"/>
  <c r="JJ15" i="7"/>
  <c r="JM15" i="7"/>
  <c r="JK12" i="7"/>
  <c r="JJ12" i="7"/>
  <c r="NY11" i="7"/>
  <c r="OB10" i="7" s="1"/>
  <c r="GZ7" i="7"/>
  <c r="IC6" i="7" s="1"/>
  <c r="VW11" i="7"/>
  <c r="VS11" i="7"/>
  <c r="VO11" i="7"/>
  <c r="VR11" i="7"/>
  <c r="VV11" i="7"/>
  <c r="VX11" i="7" s="1"/>
  <c r="VQ11" i="7"/>
  <c r="VY11" i="7"/>
  <c r="VP11" i="7"/>
  <c r="LW13" i="7"/>
  <c r="ST10" i="7"/>
  <c r="SU10" i="7"/>
  <c r="AL13" i="7"/>
  <c r="JN7" i="7"/>
  <c r="GX14" i="7"/>
  <c r="JY9" i="7"/>
  <c r="KA9" i="7" s="1"/>
  <c r="AL10" i="7"/>
  <c r="AR10" i="7" s="1"/>
  <c r="FL17" i="7"/>
  <c r="FK17" i="7"/>
  <c r="FN17" i="7"/>
  <c r="EP18" i="7"/>
  <c r="LW11" i="7"/>
  <c r="LS11" i="7"/>
  <c r="LV11" i="7"/>
  <c r="LT11" i="7"/>
  <c r="LU11" i="7"/>
  <c r="LU8" i="7"/>
  <c r="LW9" i="7"/>
  <c r="LX9" i="7" s="1"/>
  <c r="LU9" i="7"/>
  <c r="ON10" i="7"/>
  <c r="YG15" i="7"/>
  <c r="QQ16" i="7"/>
  <c r="IA15" i="7"/>
  <c r="HZ15" i="7"/>
  <c r="IC15" i="7"/>
  <c r="HY15" i="7"/>
  <c r="IB15" i="7"/>
  <c r="AQ18" i="7"/>
  <c r="AS19" i="7"/>
  <c r="AO19" i="7"/>
  <c r="AV19" i="7"/>
  <c r="AT19" i="7"/>
  <c r="AP19" i="7"/>
  <c r="AN19" i="7"/>
  <c r="AL19" i="7"/>
  <c r="AM19" i="7"/>
  <c r="AL17" i="7"/>
  <c r="AP13" i="7"/>
  <c r="AQ13" i="7" s="1"/>
  <c r="JL13" i="7"/>
  <c r="JW9" i="7"/>
  <c r="VP9" i="7"/>
  <c r="UZ7" i="7"/>
  <c r="VD6" i="7" s="1"/>
  <c r="OE12" i="7"/>
  <c r="OE14" i="7"/>
  <c r="OF14" i="7"/>
  <c r="VR6" i="7"/>
  <c r="VS6" i="7"/>
  <c r="OG19" i="7"/>
  <c r="Z8" i="7"/>
  <c r="EO9" i="7"/>
  <c r="SW7" i="7"/>
  <c r="SV7" i="7"/>
  <c r="SU7" i="7"/>
  <c r="SX7" i="7"/>
  <c r="ST7" i="7"/>
  <c r="SU5" i="7"/>
  <c r="SW5" i="7"/>
  <c r="ST5" i="7"/>
  <c r="SX5" i="7"/>
  <c r="ST4" i="7"/>
  <c r="ST6" i="7"/>
  <c r="TL13" i="7"/>
  <c r="TM13" i="7" s="1"/>
  <c r="XM12" i="7"/>
  <c r="XL14" i="7"/>
  <c r="CV10" i="7"/>
  <c r="CY10" i="7"/>
  <c r="AC5" i="7"/>
  <c r="SZ16" i="7"/>
  <c r="QZ10" i="7"/>
  <c r="AB4" i="7"/>
  <c r="AC6" i="7"/>
  <c r="AD6" i="7"/>
  <c r="XL8" i="7"/>
  <c r="LV7" i="7"/>
  <c r="LU7" i="7"/>
  <c r="LT7" i="7"/>
  <c r="LW7" i="7"/>
  <c r="LS7" i="7"/>
  <c r="LU4" i="7"/>
  <c r="LW4" i="7"/>
  <c r="LS4" i="7"/>
  <c r="LV4" i="7"/>
  <c r="LS5" i="7"/>
  <c r="LT5" i="7"/>
  <c r="LV5" i="7"/>
  <c r="LX5" i="7" s="1"/>
  <c r="LS6" i="7"/>
  <c r="BD15" i="7"/>
  <c r="XO10" i="7"/>
  <c r="XQ10" i="7" s="1"/>
  <c r="XL10" i="7"/>
  <c r="FQ14" i="7"/>
  <c r="GX10" i="7"/>
  <c r="XR18" i="7"/>
  <c r="LX18" i="7"/>
  <c r="VD14" i="7"/>
  <c r="JP16" i="7"/>
  <c r="KA13" i="7"/>
  <c r="EQ7" i="7"/>
  <c r="FS6" i="7" s="1"/>
  <c r="OC6" i="7"/>
  <c r="OH6" i="7" s="1"/>
  <c r="LU15" i="7"/>
  <c r="LT15" i="7"/>
  <c r="LW15" i="7"/>
  <c r="LS15" i="7"/>
  <c r="LV15" i="7"/>
  <c r="LT12" i="7"/>
  <c r="LV13" i="7"/>
  <c r="LS13" i="7"/>
  <c r="LY13" i="7" s="1"/>
  <c r="LV12" i="7"/>
  <c r="LS12" i="7"/>
  <c r="CH15" i="7"/>
  <c r="DJ14" i="7" s="1"/>
  <c r="AL14" i="7"/>
  <c r="GX17" i="7"/>
  <c r="EP6" i="7"/>
  <c r="JZ10" i="7"/>
  <c r="JV10" i="7"/>
  <c r="KB10" i="7" s="1"/>
  <c r="JN12" i="7"/>
  <c r="JJ14" i="7"/>
  <c r="QM15" i="7"/>
  <c r="QL15" i="7"/>
  <c r="QO15" i="7"/>
  <c r="QK15" i="7"/>
  <c r="QN15" i="7"/>
  <c r="QO12" i="7"/>
  <c r="VP10" i="7"/>
  <c r="VS10" i="7"/>
  <c r="PF11" i="7"/>
  <c r="JL6" i="7"/>
  <c r="AU10" i="7"/>
  <c r="LV8" i="7"/>
  <c r="LV10" i="7"/>
  <c r="LS10" i="7"/>
  <c r="OR10" i="7"/>
  <c r="YD13" i="7"/>
  <c r="YE13" i="7" s="1"/>
  <c r="EP15" i="7"/>
  <c r="FD14" i="7" s="1"/>
  <c r="QP17" i="7"/>
  <c r="GY15" i="7"/>
  <c r="HP14" i="7" s="1"/>
  <c r="IA14" i="7"/>
  <c r="HY14" i="7"/>
  <c r="AN18" i="7"/>
  <c r="AU18" i="7"/>
  <c r="CH19" i="7"/>
  <c r="DJ18" i="7" s="1"/>
  <c r="SW4" i="7"/>
  <c r="QZ7" i="7"/>
  <c r="QY7" i="7"/>
  <c r="QX7" i="7"/>
  <c r="RA7" i="7"/>
  <c r="QW7" i="7"/>
  <c r="QZ5" i="7"/>
  <c r="QW5" i="7"/>
  <c r="RA5" i="7"/>
  <c r="QY5" i="7"/>
  <c r="QX5" i="7"/>
  <c r="OH19" i="7"/>
  <c r="SY13" i="7"/>
  <c r="AD11" i="7"/>
  <c r="AC11" i="7"/>
  <c r="Z11" i="7"/>
  <c r="AA11" i="7"/>
  <c r="AB11" i="7"/>
  <c r="Z9" i="7"/>
  <c r="AC8" i="7"/>
  <c r="AE8" i="7" s="1"/>
  <c r="AD9" i="7"/>
  <c r="AA9" i="7"/>
  <c r="AC9" i="7"/>
  <c r="AB9" i="7"/>
  <c r="GY11" i="7"/>
  <c r="HM10" i="7" s="1"/>
  <c r="CX10" i="7"/>
  <c r="BD10" i="7"/>
  <c r="CF13" i="7"/>
  <c r="AF6" i="7"/>
  <c r="JO16" i="7"/>
  <c r="UZ11" i="7"/>
  <c r="VD9" i="7" s="1"/>
  <c r="EO15" i="7"/>
  <c r="EU14" i="7" s="1"/>
  <c r="VU15" i="7"/>
  <c r="AQ7" i="7"/>
  <c r="FR15" i="7"/>
  <c r="FQ15" i="7"/>
  <c r="FT15" i="7"/>
  <c r="FP15" i="7"/>
  <c r="FS15" i="7"/>
  <c r="VE15" i="7"/>
  <c r="VD15" i="7"/>
  <c r="VG15" i="7"/>
  <c r="VC15" i="7"/>
  <c r="VF15" i="7"/>
  <c r="VE13" i="7"/>
  <c r="VG13" i="7"/>
  <c r="VH13" i="7" s="1"/>
  <c r="VE12" i="7"/>
  <c r="VD13" i="7"/>
  <c r="VI13" i="7" s="1"/>
  <c r="VG12" i="7"/>
  <c r="VH12" i="7" s="1"/>
  <c r="JP18" i="7"/>
  <c r="DJ7" i="7"/>
  <c r="DI7" i="7"/>
  <c r="DH7" i="7"/>
  <c r="DK7" i="7"/>
  <c r="DG7" i="7"/>
  <c r="OC5" i="7"/>
  <c r="OD6" i="7"/>
  <c r="AF18" i="7"/>
  <c r="AC19" i="7"/>
  <c r="AD19" i="7"/>
  <c r="AB19" i="7"/>
  <c r="Z19" i="7"/>
  <c r="AA19" i="7"/>
  <c r="AD16" i="7"/>
  <c r="AB16" i="7"/>
  <c r="AC17" i="7"/>
  <c r="AE17" i="7" s="1"/>
  <c r="AA17" i="7"/>
  <c r="AF17" i="7" s="1"/>
  <c r="Z16" i="7"/>
  <c r="AC16" i="7"/>
  <c r="AA16" i="7"/>
  <c r="RN11" i="7"/>
  <c r="CG7" i="7"/>
  <c r="CY6" i="7" s="1"/>
  <c r="IB10" i="7"/>
  <c r="W15" i="7"/>
  <c r="AD13" i="7" s="1"/>
  <c r="SX11" i="7"/>
  <c r="ST11" i="7"/>
  <c r="SV11" i="7"/>
  <c r="SU11" i="7"/>
  <c r="SW11" i="7"/>
  <c r="SY11" i="7" s="1"/>
  <c r="SV8" i="7"/>
  <c r="SX8" i="7"/>
  <c r="SW8" i="7"/>
  <c r="ST8" i="7"/>
  <c r="ST9" i="7"/>
  <c r="SZ9" i="7" s="1"/>
  <c r="SX9" i="7"/>
  <c r="SU8" i="7"/>
  <c r="SW9" i="7"/>
  <c r="AQ10" i="7"/>
  <c r="AT11" i="7"/>
  <c r="AP11" i="7"/>
  <c r="AS11" i="7"/>
  <c r="AO11" i="7"/>
  <c r="AV11" i="7"/>
  <c r="AL11" i="7"/>
  <c r="AM11" i="7"/>
  <c r="AN11" i="7"/>
  <c r="AO9" i="7"/>
  <c r="AQ9" i="7" s="1"/>
  <c r="AM9" i="7"/>
  <c r="AL9" i="7"/>
  <c r="AC4" i="7"/>
  <c r="JN13" i="7"/>
  <c r="JO13" i="7" s="1"/>
  <c r="QO13" i="7"/>
  <c r="CF6" i="7"/>
  <c r="VS9" i="7"/>
  <c r="VT9" i="7" s="1"/>
  <c r="OV11" i="7"/>
  <c r="OR11" i="7"/>
  <c r="ON11" i="7"/>
  <c r="OO11" i="7"/>
  <c r="OX11" i="7"/>
  <c r="OU11" i="7"/>
  <c r="OP11" i="7"/>
  <c r="OQ11" i="7"/>
  <c r="OP9" i="7"/>
  <c r="ON9" i="7"/>
  <c r="OT9" i="7" s="1"/>
  <c r="QQ17" i="7"/>
  <c r="QQ19" i="7"/>
  <c r="OD15" i="7"/>
  <c r="OC15" i="7"/>
  <c r="OF15" i="7"/>
  <c r="OB15" i="7"/>
  <c r="OE15" i="7"/>
  <c r="OD13" i="7"/>
  <c r="OF13" i="7"/>
  <c r="OF12" i="7"/>
  <c r="OC13" i="7"/>
  <c r="OD12" i="7"/>
  <c r="OE13" i="7"/>
  <c r="OB13" i="7"/>
  <c r="OB12" i="7"/>
  <c r="VV7" i="7"/>
  <c r="VR7" i="7"/>
  <c r="VY7" i="7"/>
  <c r="VQ7" i="7"/>
  <c r="VP7" i="7"/>
  <c r="VW7" i="7"/>
  <c r="VS7" i="7"/>
  <c r="VO7" i="7"/>
  <c r="VR5" i="7"/>
  <c r="VQ5" i="7"/>
  <c r="VS5" i="7"/>
  <c r="VO5" i="7"/>
  <c r="VP5" i="7"/>
  <c r="CG18" i="7"/>
  <c r="EO17" i="7"/>
  <c r="GY18" i="7"/>
  <c r="DC11" i="7"/>
  <c r="CY11" i="7"/>
  <c r="CU11" i="7"/>
  <c r="CX11" i="7"/>
  <c r="DE11" i="7"/>
  <c r="DB11" i="7"/>
  <c r="CW11" i="7"/>
  <c r="CV11" i="7"/>
  <c r="CV9" i="7"/>
  <c r="CY9" i="7"/>
  <c r="CW9" i="7"/>
  <c r="CX9" i="7"/>
  <c r="CU9" i="7"/>
  <c r="SY17" i="7"/>
  <c r="RA11" i="7"/>
  <c r="QW11" i="7"/>
  <c r="QZ11" i="7"/>
  <c r="QY11" i="7"/>
  <c r="QX11" i="7"/>
  <c r="QY9" i="7"/>
  <c r="QX9" i="7"/>
  <c r="QZ9" i="7"/>
  <c r="RB9" i="7" s="1"/>
  <c r="QW9" i="7"/>
  <c r="AU7" i="7"/>
  <c r="XP11" i="7"/>
  <c r="XL11" i="7"/>
  <c r="XN11" i="7"/>
  <c r="XM11" i="7"/>
  <c r="XO11" i="7"/>
  <c r="XN8" i="7"/>
  <c r="XM8" i="7"/>
  <c r="XN9" i="7"/>
  <c r="XM9" i="7"/>
  <c r="XP9" i="7"/>
  <c r="XL9" i="7"/>
  <c r="XP8" i="7"/>
  <c r="EP10" i="7"/>
  <c r="AR17" i="7"/>
  <c r="JO17" i="7"/>
  <c r="AB5" i="7"/>
  <c r="OE7" i="7"/>
  <c r="OD7" i="7"/>
  <c r="OC7" i="7"/>
  <c r="OF7" i="7"/>
  <c r="OB7" i="7"/>
  <c r="OF4" i="7"/>
  <c r="OD4" i="7"/>
  <c r="OD5" i="7"/>
  <c r="OB5" i="7"/>
  <c r="OB4" i="7"/>
  <c r="OC4" i="7"/>
  <c r="OF6" i="7"/>
  <c r="GX5" i="7"/>
  <c r="GZ19" i="7"/>
  <c r="IC11" i="7"/>
  <c r="HY11" i="7"/>
  <c r="IA11" i="7"/>
  <c r="IB11" i="7"/>
  <c r="HZ11" i="7"/>
  <c r="EO5" i="7"/>
  <c r="YC13" i="7"/>
  <c r="AD4" i="7"/>
  <c r="CF11" i="7"/>
  <c r="CJ10" i="7" s="1"/>
  <c r="QH7" i="7"/>
  <c r="QL6" i="7" s="1"/>
  <c r="CF17" i="7"/>
  <c r="QH11" i="7"/>
  <c r="QO9" i="7" s="1"/>
  <c r="OF5" i="7"/>
  <c r="AD5" i="7"/>
  <c r="XR16" i="7" l="1"/>
  <c r="JP13" i="7"/>
  <c r="OT13" i="7"/>
  <c r="VT15" i="7"/>
  <c r="JK4" i="7"/>
  <c r="JP4" i="7" s="1"/>
  <c r="JL7" i="7"/>
  <c r="JN4" i="7"/>
  <c r="OG5" i="7"/>
  <c r="JL5" i="7"/>
  <c r="JJ5" i="7"/>
  <c r="JM7" i="7"/>
  <c r="JK6" i="7"/>
  <c r="SY18" i="7"/>
  <c r="OG4" i="7"/>
  <c r="JJ6" i="7"/>
  <c r="JP6" i="7" s="1"/>
  <c r="JJ7" i="7"/>
  <c r="KA14" i="7"/>
  <c r="AS5" i="7"/>
  <c r="AR14" i="7"/>
  <c r="OS9" i="7"/>
  <c r="KB15" i="7"/>
  <c r="KC14" i="7" s="1"/>
  <c r="SZ18" i="7"/>
  <c r="VU9" i="7"/>
  <c r="AF10" i="7"/>
  <c r="QP19" i="7"/>
  <c r="AE18" i="7"/>
  <c r="OS15" i="7"/>
  <c r="OT15" i="7"/>
  <c r="QP18" i="7"/>
  <c r="OI19" i="7"/>
  <c r="LX10" i="7"/>
  <c r="JP14" i="7"/>
  <c r="TL15" i="7"/>
  <c r="TK13" i="7"/>
  <c r="JP17" i="7"/>
  <c r="VT13" i="7"/>
  <c r="TK15" i="7"/>
  <c r="SY19" i="7"/>
  <c r="DM6" i="7"/>
  <c r="OW15" i="7"/>
  <c r="LY19" i="7"/>
  <c r="XR19" i="7"/>
  <c r="SZ19" i="7"/>
  <c r="LX19" i="7"/>
  <c r="VU13" i="7"/>
  <c r="QP13" i="7"/>
  <c r="JN5" i="7"/>
  <c r="JK7" i="7"/>
  <c r="JP7" i="7" s="1"/>
  <c r="LY8" i="7"/>
  <c r="JN6" i="7"/>
  <c r="JM4" i="7"/>
  <c r="JM6" i="7"/>
  <c r="SY4" i="7"/>
  <c r="KA10" i="7"/>
  <c r="FV14" i="7"/>
  <c r="MT19" i="7"/>
  <c r="MV19" i="7" s="1"/>
  <c r="MT18" i="7"/>
  <c r="MV18" i="7" s="1"/>
  <c r="MR19" i="7"/>
  <c r="MR18" i="7"/>
  <c r="MQ18" i="7"/>
  <c r="MQ19" i="7"/>
  <c r="MS19" i="7"/>
  <c r="MS18" i="7"/>
  <c r="QQ13" i="7"/>
  <c r="TL14" i="7"/>
  <c r="TA15" i="7"/>
  <c r="ID10" i="7"/>
  <c r="JO12" i="7"/>
  <c r="XQ9" i="7"/>
  <c r="KB14" i="7"/>
  <c r="XR14" i="7"/>
  <c r="VX15" i="7"/>
  <c r="RB10" i="7"/>
  <c r="XQ17" i="7"/>
  <c r="LY6" i="7"/>
  <c r="JO18" i="7"/>
  <c r="JN9" i="7"/>
  <c r="OS10" i="7"/>
  <c r="XQ18" i="7"/>
  <c r="XR17" i="7"/>
  <c r="SY16" i="7"/>
  <c r="IE14" i="7"/>
  <c r="JJ9" i="7"/>
  <c r="LY4" i="7"/>
  <c r="OT10" i="7"/>
  <c r="RC6" i="7"/>
  <c r="OT14" i="7"/>
  <c r="DA10" i="7"/>
  <c r="LX8" i="7"/>
  <c r="QQ12" i="7"/>
  <c r="LX12" i="7"/>
  <c r="CZ10" i="7"/>
  <c r="XR12" i="7"/>
  <c r="TA13" i="7"/>
  <c r="VT10" i="7"/>
  <c r="VI14" i="7"/>
  <c r="VU10" i="7"/>
  <c r="SZ6" i="7"/>
  <c r="LY10" i="7"/>
  <c r="QP12" i="7"/>
  <c r="QQ14" i="7"/>
  <c r="XR8" i="7"/>
  <c r="OF8" i="7"/>
  <c r="SZ4" i="7"/>
  <c r="TK14" i="7"/>
  <c r="JM5" i="7"/>
  <c r="JK5" i="7"/>
  <c r="JP5" i="7" s="1"/>
  <c r="QP16" i="7"/>
  <c r="LY14" i="7"/>
  <c r="RC10" i="7"/>
  <c r="LX17" i="7"/>
  <c r="OG13" i="7"/>
  <c r="QQ18" i="7"/>
  <c r="AT5" i="7"/>
  <c r="AU5" i="7" s="1"/>
  <c r="AT6" i="7"/>
  <c r="AU6" i="7" s="1"/>
  <c r="AV6" i="7" s="1"/>
  <c r="LX13" i="7"/>
  <c r="AF4" i="7"/>
  <c r="LX16" i="7"/>
  <c r="TW6" i="7"/>
  <c r="LY16" i="7"/>
  <c r="LY17" i="7"/>
  <c r="OS14" i="7"/>
  <c r="OS13" i="7"/>
  <c r="VT14" i="7"/>
  <c r="VU14" i="7"/>
  <c r="RO18" i="7"/>
  <c r="HZ6" i="7"/>
  <c r="YO18" i="7"/>
  <c r="ID11" i="7"/>
  <c r="YO7" i="7"/>
  <c r="MF5" i="7"/>
  <c r="PF7" i="7"/>
  <c r="TX6" i="7"/>
  <c r="KB9" i="7"/>
  <c r="MI14" i="7"/>
  <c r="MI15" i="7"/>
  <c r="MF15" i="7"/>
  <c r="MH15" i="7"/>
  <c r="ML15" i="7"/>
  <c r="MM15" i="7"/>
  <c r="MO15" i="7"/>
  <c r="MG15" i="7"/>
  <c r="MF13" i="7"/>
  <c r="MK13" i="7" s="1"/>
  <c r="ME14" i="7"/>
  <c r="MG13" i="7"/>
  <c r="MH13" i="7"/>
  <c r="MF14" i="7"/>
  <c r="ME15" i="7"/>
  <c r="MG14" i="7"/>
  <c r="MH14" i="7"/>
  <c r="MI13" i="7"/>
  <c r="YP18" i="7"/>
  <c r="OU13" i="7"/>
  <c r="XL5" i="7"/>
  <c r="AE10" i="7"/>
  <c r="XP6" i="7"/>
  <c r="XL4" i="7"/>
  <c r="XN6" i="7"/>
  <c r="XO7" i="7"/>
  <c r="XL7" i="7"/>
  <c r="XP5" i="7"/>
  <c r="XQ5" i="7" s="1"/>
  <c r="XM4" i="7"/>
  <c r="XN5" i="7"/>
  <c r="XN7" i="7"/>
  <c r="XL6" i="7"/>
  <c r="XP4" i="7"/>
  <c r="XM7" i="7"/>
  <c r="XM6" i="7"/>
  <c r="XN4" i="7"/>
  <c r="XM5" i="7"/>
  <c r="XO4" i="7"/>
  <c r="XP7" i="7"/>
  <c r="XO6" i="7"/>
  <c r="QZ17" i="7"/>
  <c r="RA18" i="7"/>
  <c r="RB13" i="7"/>
  <c r="YO15" i="7"/>
  <c r="TG18" i="7"/>
  <c r="QX17" i="7"/>
  <c r="TH18" i="7"/>
  <c r="RO19" i="7"/>
  <c r="QY17" i="7"/>
  <c r="OW19" i="7"/>
  <c r="XX17" i="7"/>
  <c r="QX18" i="7"/>
  <c r="TH17" i="7"/>
  <c r="WF19" i="7"/>
  <c r="TW7" i="7"/>
  <c r="YO14" i="7"/>
  <c r="TF17" i="7"/>
  <c r="OS18" i="7"/>
  <c r="OT18" i="7"/>
  <c r="OO5" i="7"/>
  <c r="VQ18" i="7"/>
  <c r="XZ18" i="7"/>
  <c r="TG17" i="7"/>
  <c r="TJ18" i="7"/>
  <c r="TF18" i="7"/>
  <c r="OR5" i="7"/>
  <c r="OS5" i="7" s="1"/>
  <c r="VS17" i="7"/>
  <c r="YP15" i="7"/>
  <c r="TW19" i="7"/>
  <c r="YB18" i="7"/>
  <c r="QW18" i="7"/>
  <c r="YP19" i="7"/>
  <c r="TI17" i="7"/>
  <c r="TK17" i="7" s="1"/>
  <c r="TW18" i="7"/>
  <c r="VO17" i="7"/>
  <c r="VU17" i="7" s="1"/>
  <c r="WG14" i="7"/>
  <c r="TW14" i="7"/>
  <c r="RN14" i="7"/>
  <c r="RO14" i="7"/>
  <c r="XY18" i="7"/>
  <c r="YE19" i="7"/>
  <c r="XY19" i="7"/>
  <c r="YA19" i="7"/>
  <c r="YF19" i="7"/>
  <c r="YH19" i="7"/>
  <c r="YB19" i="7"/>
  <c r="XZ19" i="7"/>
  <c r="XX19" i="7"/>
  <c r="TX15" i="7"/>
  <c r="VO18" i="7"/>
  <c r="VQ17" i="7"/>
  <c r="WG19" i="7"/>
  <c r="XX18" i="7"/>
  <c r="YA18" i="7"/>
  <c r="QZ18" i="7"/>
  <c r="QZ19" i="7"/>
  <c r="RE19" i="7"/>
  <c r="RG19" i="7"/>
  <c r="RA19" i="7"/>
  <c r="QY19" i="7"/>
  <c r="QW19" i="7"/>
  <c r="RD19" i="7"/>
  <c r="QX19" i="7"/>
  <c r="TI18" i="7"/>
  <c r="TP19" i="7"/>
  <c r="TJ19" i="7"/>
  <c r="TH19" i="7"/>
  <c r="TF19" i="7"/>
  <c r="TM19" i="7"/>
  <c r="TG19" i="7"/>
  <c r="TI19" i="7"/>
  <c r="TN19" i="7"/>
  <c r="YO11" i="7"/>
  <c r="YP11" i="7"/>
  <c r="RC15" i="7"/>
  <c r="PE7" i="7"/>
  <c r="VP18" i="7"/>
  <c r="WF14" i="7"/>
  <c r="TF6" i="7"/>
  <c r="TG5" i="7"/>
  <c r="TP7" i="7"/>
  <c r="TJ7" i="7"/>
  <c r="TI5" i="7"/>
  <c r="TH7" i="7"/>
  <c r="TF7" i="7"/>
  <c r="TI6" i="7"/>
  <c r="TM7" i="7"/>
  <c r="TG7" i="7"/>
  <c r="TJ5" i="7"/>
  <c r="TJ6" i="7"/>
  <c r="TI7" i="7"/>
  <c r="TN7" i="7"/>
  <c r="TH5" i="7"/>
  <c r="TH6" i="7"/>
  <c r="TF5" i="7"/>
  <c r="TG6" i="7"/>
  <c r="RN19" i="7"/>
  <c r="TX19" i="7"/>
  <c r="TX7" i="7"/>
  <c r="YB17" i="7"/>
  <c r="XY17" i="7"/>
  <c r="YA17" i="7"/>
  <c r="RA17" i="7"/>
  <c r="QW17" i="7"/>
  <c r="YO19" i="7"/>
  <c r="TW15" i="7"/>
  <c r="WF10" i="7"/>
  <c r="TX10" i="7"/>
  <c r="YO10" i="7"/>
  <c r="OT19" i="7"/>
  <c r="YP6" i="7"/>
  <c r="RB14" i="7"/>
  <c r="PF6" i="7"/>
  <c r="PE6" i="7"/>
  <c r="VF17" i="7"/>
  <c r="VG16" i="7"/>
  <c r="VS18" i="7"/>
  <c r="VV19" i="7"/>
  <c r="VP19" i="7"/>
  <c r="VR19" i="7"/>
  <c r="VW19" i="7"/>
  <c r="VY19" i="7"/>
  <c r="VS19" i="7"/>
  <c r="VQ19" i="7"/>
  <c r="VO19" i="7"/>
  <c r="WF15" i="7"/>
  <c r="WG15" i="7"/>
  <c r="PF15" i="7"/>
  <c r="PE15" i="7"/>
  <c r="YP14" i="7"/>
  <c r="XZ6" i="7"/>
  <c r="XY6" i="7"/>
  <c r="XX6" i="7"/>
  <c r="YB6" i="7"/>
  <c r="YE7" i="7"/>
  <c r="XY7" i="7"/>
  <c r="XZ5" i="7"/>
  <c r="YA5" i="7"/>
  <c r="YA7" i="7"/>
  <c r="YF7" i="7"/>
  <c r="XY5" i="7"/>
  <c r="YH7" i="7"/>
  <c r="YB7" i="7"/>
  <c r="XX5" i="7"/>
  <c r="YA6" i="7"/>
  <c r="XZ7" i="7"/>
  <c r="XX7" i="7"/>
  <c r="YB5" i="7"/>
  <c r="OR6" i="7"/>
  <c r="OO7" i="7"/>
  <c r="OP6" i="7"/>
  <c r="OQ7" i="7"/>
  <c r="OQ6" i="7"/>
  <c r="OR7" i="7"/>
  <c r="ON6" i="7"/>
  <c r="ON5" i="7"/>
  <c r="OT5" i="7" s="1"/>
  <c r="OP5" i="7"/>
  <c r="OP7" i="7"/>
  <c r="ON7" i="7"/>
  <c r="OO6" i="7"/>
  <c r="RC13" i="7"/>
  <c r="TI10" i="7"/>
  <c r="TJ9" i="7"/>
  <c r="TH10" i="7"/>
  <c r="TJ11" i="7"/>
  <c r="TM11" i="7"/>
  <c r="TH9" i="7"/>
  <c r="TG10" i="7"/>
  <c r="TF11" i="7"/>
  <c r="TH11" i="7"/>
  <c r="TF10" i="7"/>
  <c r="TG11" i="7"/>
  <c r="TI11" i="7"/>
  <c r="TK11" i="7" s="1"/>
  <c r="TI9" i="7"/>
  <c r="TJ10" i="7"/>
  <c r="TN11" i="7"/>
  <c r="TP11" i="7"/>
  <c r="TF9" i="7"/>
  <c r="TG9" i="7"/>
  <c r="VG17" i="7"/>
  <c r="TX14" i="7"/>
  <c r="WG11" i="7"/>
  <c r="WG10" i="7"/>
  <c r="TX11" i="7"/>
  <c r="TW10" i="7"/>
  <c r="YP10" i="7"/>
  <c r="OS17" i="7"/>
  <c r="OT17" i="7"/>
  <c r="OU17" i="7" s="1"/>
  <c r="XY9" i="7"/>
  <c r="YD9" i="7" s="1"/>
  <c r="XY11" i="7"/>
  <c r="YA11" i="7"/>
  <c r="YB10" i="7"/>
  <c r="XY10" i="7"/>
  <c r="YF11" i="7"/>
  <c r="YH11" i="7"/>
  <c r="YB9" i="7"/>
  <c r="XZ9" i="7"/>
  <c r="XZ10" i="7"/>
  <c r="YA10" i="7"/>
  <c r="XX10" i="7"/>
  <c r="YB11" i="7"/>
  <c r="YE11" i="7"/>
  <c r="YG11" i="7" s="1"/>
  <c r="XX11" i="7"/>
  <c r="XZ11" i="7"/>
  <c r="YA9" i="7"/>
  <c r="YP7" i="7"/>
  <c r="YO6" i="7"/>
  <c r="RF15" i="7"/>
  <c r="RB15" i="7"/>
  <c r="RN15" i="7"/>
  <c r="RO15" i="7"/>
  <c r="VR18" i="7"/>
  <c r="VR17" i="7"/>
  <c r="PF14" i="7"/>
  <c r="PE14" i="7"/>
  <c r="TW11" i="7"/>
  <c r="OS19" i="7"/>
  <c r="VE18" i="7"/>
  <c r="VC17" i="7"/>
  <c r="VG19" i="7"/>
  <c r="VD18" i="7"/>
  <c r="VG18" i="7"/>
  <c r="VF19" i="7"/>
  <c r="VC19" i="7"/>
  <c r="VF16" i="7"/>
  <c r="VC18" i="7"/>
  <c r="VE17" i="7"/>
  <c r="VE19" i="7"/>
  <c r="VE16" i="7"/>
  <c r="VD19" i="7"/>
  <c r="VD17" i="7"/>
  <c r="VI17" i="7" s="1"/>
  <c r="VF18" i="7"/>
  <c r="VC16" i="7"/>
  <c r="VI16" i="7" s="1"/>
  <c r="QP14" i="7"/>
  <c r="VV14" i="7"/>
  <c r="YE14" i="7"/>
  <c r="YF13" i="7" s="1"/>
  <c r="YG13" i="7" s="1"/>
  <c r="VV13" i="7"/>
  <c r="TM14" i="7"/>
  <c r="TN13" i="7" s="1"/>
  <c r="TO13" i="7" s="1"/>
  <c r="OU14" i="7"/>
  <c r="OV13" i="7" s="1"/>
  <c r="OW13" i="7" s="1"/>
  <c r="Z14" i="7"/>
  <c r="KN18" i="7"/>
  <c r="AA14" i="7"/>
  <c r="MG5" i="7"/>
  <c r="JW17" i="7"/>
  <c r="JW18" i="7"/>
  <c r="AR11" i="7"/>
  <c r="AR19" i="7"/>
  <c r="MI6" i="7"/>
  <c r="MJ6" i="7" s="1"/>
  <c r="MF17" i="7"/>
  <c r="MI5" i="7"/>
  <c r="JV18" i="7"/>
  <c r="MF18" i="7"/>
  <c r="MH5" i="7"/>
  <c r="JY18" i="7"/>
  <c r="ME5" i="7"/>
  <c r="ME6" i="7"/>
  <c r="JX17" i="7"/>
  <c r="AF5" i="7"/>
  <c r="AB12" i="7"/>
  <c r="AE16" i="7"/>
  <c r="AU19" i="7"/>
  <c r="AR15" i="7"/>
  <c r="AU15" i="7"/>
  <c r="MV14" i="7"/>
  <c r="MW14" i="7"/>
  <c r="MW19" i="7"/>
  <c r="MW15" i="7"/>
  <c r="KN6" i="7"/>
  <c r="MG18" i="7"/>
  <c r="ME18" i="7"/>
  <c r="JZ17" i="7"/>
  <c r="JY17" i="7"/>
  <c r="MI18" i="7"/>
  <c r="MJ18" i="7" s="1"/>
  <c r="MV10" i="7"/>
  <c r="MW6" i="7"/>
  <c r="MH17" i="7"/>
  <c r="MI17" i="7"/>
  <c r="MG6" i="7"/>
  <c r="MV15" i="7"/>
  <c r="MV6" i="7"/>
  <c r="KM7" i="7"/>
  <c r="KN19" i="7"/>
  <c r="JV17" i="7"/>
  <c r="KM6" i="7"/>
  <c r="MW10" i="7"/>
  <c r="MV7" i="7"/>
  <c r="MW11" i="7"/>
  <c r="MW7" i="7"/>
  <c r="KN7" i="7"/>
  <c r="KM19" i="7"/>
  <c r="MI9" i="7"/>
  <c r="MI11" i="7"/>
  <c r="MG11" i="7"/>
  <c r="MF9" i="7"/>
  <c r="MK9" i="7" s="1"/>
  <c r="MF10" i="7"/>
  <c r="ME11" i="7"/>
  <c r="MO11" i="7"/>
  <c r="MI10" i="7"/>
  <c r="MH10" i="7"/>
  <c r="ME10" i="7"/>
  <c r="MH11" i="7"/>
  <c r="MF11" i="7"/>
  <c r="MG10" i="7"/>
  <c r="MH9" i="7"/>
  <c r="MM11" i="7"/>
  <c r="ML11" i="7"/>
  <c r="MG9" i="7"/>
  <c r="MO19" i="7"/>
  <c r="MI19" i="7"/>
  <c r="MG19" i="7"/>
  <c r="ME19" i="7"/>
  <c r="ML19" i="7"/>
  <c r="MF19" i="7"/>
  <c r="MH19" i="7"/>
  <c r="MM19" i="7"/>
  <c r="MG17" i="7"/>
  <c r="ME17" i="7"/>
  <c r="MF6" i="7"/>
  <c r="MG7" i="7"/>
  <c r="ME7" i="7"/>
  <c r="ML7" i="7"/>
  <c r="MF7" i="7"/>
  <c r="MH7" i="7"/>
  <c r="MM7" i="7"/>
  <c r="MO7" i="7"/>
  <c r="MI7" i="7"/>
  <c r="JY6" i="7"/>
  <c r="JY5" i="7"/>
  <c r="JZ5" i="7"/>
  <c r="JX5" i="7"/>
  <c r="JZ6" i="7"/>
  <c r="KA6" i="7" s="1"/>
  <c r="JX7" i="7"/>
  <c r="JV7" i="7"/>
  <c r="KC7" i="7"/>
  <c r="JW7" i="7"/>
  <c r="JX6" i="7"/>
  <c r="JY7" i="7"/>
  <c r="KD7" i="7"/>
  <c r="JV6" i="7"/>
  <c r="JV5" i="7"/>
  <c r="KB5" i="7" s="1"/>
  <c r="JW6" i="7"/>
  <c r="KF7" i="7"/>
  <c r="JZ7" i="7"/>
  <c r="JZ18" i="7"/>
  <c r="KC19" i="7"/>
  <c r="JW19" i="7"/>
  <c r="JY19" i="7"/>
  <c r="KD19" i="7"/>
  <c r="KF19" i="7"/>
  <c r="JZ19" i="7"/>
  <c r="JX19" i="7"/>
  <c r="JV19" i="7"/>
  <c r="XQ12" i="7"/>
  <c r="LX14" i="7"/>
  <c r="HN14" i="7"/>
  <c r="KC13" i="7"/>
  <c r="AQ11" i="7"/>
  <c r="AF16" i="7"/>
  <c r="AE11" i="7"/>
  <c r="AQ19" i="7"/>
  <c r="AQ15" i="7"/>
  <c r="AE19" i="7"/>
  <c r="AF11" i="7"/>
  <c r="AE9" i="7"/>
  <c r="AF7" i="7"/>
  <c r="SY5" i="7"/>
  <c r="SZ7" i="7"/>
  <c r="XR11" i="7"/>
  <c r="DH18" i="7"/>
  <c r="QM6" i="7"/>
  <c r="VD8" i="7"/>
  <c r="VG8" i="7"/>
  <c r="VC9" i="7"/>
  <c r="VI9" i="7" s="1"/>
  <c r="VG10" i="7"/>
  <c r="FT10" i="7"/>
  <c r="OT11" i="7"/>
  <c r="OU9" i="7" s="1"/>
  <c r="EU12" i="7"/>
  <c r="VD10" i="7"/>
  <c r="FG14" i="7"/>
  <c r="LY7" i="7"/>
  <c r="HN10" i="7"/>
  <c r="HS10" i="7" s="1"/>
  <c r="CI9" i="7"/>
  <c r="CI8" i="7"/>
  <c r="RC9" i="7"/>
  <c r="FV15" i="7"/>
  <c r="FT6" i="7"/>
  <c r="FU6" i="7" s="1"/>
  <c r="CV6" i="7"/>
  <c r="VF10" i="7"/>
  <c r="VE10" i="7"/>
  <c r="FQ6" i="7"/>
  <c r="QQ15" i="7"/>
  <c r="FR6" i="7"/>
  <c r="CZ9" i="7"/>
  <c r="DA11" i="7"/>
  <c r="CZ11" i="7"/>
  <c r="VU5" i="7"/>
  <c r="VU7" i="7"/>
  <c r="FE14" i="7"/>
  <c r="FJ14" i="7" s="1"/>
  <c r="FH14" i="7"/>
  <c r="FP6" i="7"/>
  <c r="VT6" i="7"/>
  <c r="IE15" i="7"/>
  <c r="FP10" i="7"/>
  <c r="FQ10" i="7"/>
  <c r="XR13" i="7"/>
  <c r="DD11" i="7"/>
  <c r="HQ10" i="7"/>
  <c r="QK8" i="7"/>
  <c r="QN6" i="7"/>
  <c r="QL4" i="7"/>
  <c r="CL10" i="7"/>
  <c r="HZ18" i="7"/>
  <c r="IA18" i="7"/>
  <c r="HY18" i="7"/>
  <c r="RC11" i="7"/>
  <c r="RD11" i="7" s="1"/>
  <c r="FU15" i="7"/>
  <c r="OH7" i="7"/>
  <c r="SY8" i="7"/>
  <c r="JN8" i="7"/>
  <c r="LY5" i="7"/>
  <c r="DG14" i="7"/>
  <c r="SZ5" i="7"/>
  <c r="DI14" i="7"/>
  <c r="SY7" i="7"/>
  <c r="VG4" i="7"/>
  <c r="VU11" i="7"/>
  <c r="VV9" i="7" s="1"/>
  <c r="VT11" i="7"/>
  <c r="KB11" i="7"/>
  <c r="KC11" i="7" s="1"/>
  <c r="FS10" i="7"/>
  <c r="XQ13" i="7"/>
  <c r="XQ15" i="7"/>
  <c r="QN8" i="7"/>
  <c r="QO10" i="7"/>
  <c r="IC18" i="7"/>
  <c r="QK10" i="7"/>
  <c r="QN10" i="7"/>
  <c r="CK8" i="7"/>
  <c r="IB18" i="7"/>
  <c r="QL10" i="7"/>
  <c r="QQ10" i="7" s="1"/>
  <c r="QM4" i="7"/>
  <c r="ES14" i="7"/>
  <c r="EV14" i="7"/>
  <c r="EW14" i="7" s="1"/>
  <c r="HO14" i="7"/>
  <c r="HM14" i="7"/>
  <c r="VE4" i="7"/>
  <c r="FP18" i="7"/>
  <c r="VT5" i="7"/>
  <c r="VX7" i="7"/>
  <c r="OS11" i="7"/>
  <c r="VI15" i="7"/>
  <c r="VJ14" i="7" s="1"/>
  <c r="ES12" i="7"/>
  <c r="ET14" i="7"/>
  <c r="HP10" i="7"/>
  <c r="HO10" i="7"/>
  <c r="DG18" i="7"/>
  <c r="HQ14" i="7"/>
  <c r="HR14" i="7" s="1"/>
  <c r="QP15" i="7"/>
  <c r="DK14" i="7"/>
  <c r="DL14" i="7" s="1"/>
  <c r="VE6" i="7"/>
  <c r="OE9" i="7"/>
  <c r="JM10" i="7"/>
  <c r="JO10" i="7" s="1"/>
  <c r="FR18" i="7"/>
  <c r="OH15" i="7"/>
  <c r="QR19" i="7"/>
  <c r="SY9" i="7"/>
  <c r="DM7" i="7"/>
  <c r="VH15" i="7"/>
  <c r="ET12" i="7"/>
  <c r="DI18" i="7"/>
  <c r="FF14" i="7"/>
  <c r="DH14" i="7"/>
  <c r="OG14" i="7"/>
  <c r="VD4" i="7"/>
  <c r="IB6" i="7"/>
  <c r="ID6" i="7" s="1"/>
  <c r="OF10" i="7"/>
  <c r="FQ18" i="7"/>
  <c r="XR15" i="7"/>
  <c r="XS15" i="7" s="1"/>
  <c r="OH13" i="7"/>
  <c r="JO4" i="7"/>
  <c r="QN7" i="7"/>
  <c r="QM7" i="7"/>
  <c r="QL7" i="7"/>
  <c r="QO7" i="7"/>
  <c r="QK7" i="7"/>
  <c r="QK5" i="7"/>
  <c r="QN4" i="7"/>
  <c r="QO4" i="7"/>
  <c r="QK6" i="7"/>
  <c r="QQ6" i="7" s="1"/>
  <c r="CM11" i="7"/>
  <c r="CI11" i="7"/>
  <c r="CJ11" i="7"/>
  <c r="CL11" i="7"/>
  <c r="CK11" i="7"/>
  <c r="CL8" i="7"/>
  <c r="CI10" i="7"/>
  <c r="CO10" i="7" s="1"/>
  <c r="EO6" i="7"/>
  <c r="GX6" i="7"/>
  <c r="XR9" i="7"/>
  <c r="RB11" i="7"/>
  <c r="AE4" i="7"/>
  <c r="AU11" i="7"/>
  <c r="SZ11" i="7"/>
  <c r="AC12" i="7"/>
  <c r="AD14" i="7"/>
  <c r="CX6" i="7"/>
  <c r="CZ6" i="7" s="1"/>
  <c r="CU6" i="7"/>
  <c r="ET15" i="7"/>
  <c r="ES15" i="7"/>
  <c r="EV15" i="7"/>
  <c r="ER15" i="7"/>
  <c r="EU15" i="7"/>
  <c r="EU13" i="7"/>
  <c r="ER13" i="7"/>
  <c r="ER12" i="7"/>
  <c r="RB7" i="7"/>
  <c r="DK18" i="7"/>
  <c r="DL18" i="7" s="1"/>
  <c r="EP7" i="7"/>
  <c r="FH6" i="7" s="1"/>
  <c r="LX15" i="7"/>
  <c r="AE6" i="7"/>
  <c r="VF7" i="7"/>
  <c r="VE7" i="7"/>
  <c r="VD7" i="7"/>
  <c r="VG7" i="7"/>
  <c r="VC7" i="7"/>
  <c r="VD5" i="7"/>
  <c r="VF5" i="7"/>
  <c r="VE5" i="7"/>
  <c r="VC5" i="7"/>
  <c r="VG5" i="7"/>
  <c r="VC6" i="7"/>
  <c r="VI6" i="7" s="1"/>
  <c r="LY11" i="7"/>
  <c r="LZ11" i="7" s="1"/>
  <c r="EP19" i="7"/>
  <c r="FE18" i="7" s="1"/>
  <c r="FL18" i="7"/>
  <c r="FK18" i="7"/>
  <c r="FN18" i="7"/>
  <c r="FM17" i="7"/>
  <c r="JO7" i="7"/>
  <c r="CK9" i="7"/>
  <c r="IA6" i="7"/>
  <c r="HY6" i="7"/>
  <c r="OE8" i="7"/>
  <c r="OG8" i="7" s="1"/>
  <c r="OC10" i="7"/>
  <c r="OH10" i="7" s="1"/>
  <c r="OD10" i="7"/>
  <c r="JO15" i="7"/>
  <c r="KA11" i="7"/>
  <c r="CY5" i="7"/>
  <c r="VH14" i="7"/>
  <c r="JJ10" i="7"/>
  <c r="JK10" i="7"/>
  <c r="FT18" i="7"/>
  <c r="FU18" i="7" s="1"/>
  <c r="EP11" i="7"/>
  <c r="FG10" i="7" s="1"/>
  <c r="QO11" i="7"/>
  <c r="QK11" i="7"/>
  <c r="QN11" i="7"/>
  <c r="QL11" i="7"/>
  <c r="QM11" i="7"/>
  <c r="QN9" i="7"/>
  <c r="QP9" i="7" s="1"/>
  <c r="QM8" i="7"/>
  <c r="QL8" i="7"/>
  <c r="QO8" i="7"/>
  <c r="QM10" i="7"/>
  <c r="CF18" i="7"/>
  <c r="QK4" i="7"/>
  <c r="QO6" i="7"/>
  <c r="CM8" i="7"/>
  <c r="CM10" i="7"/>
  <c r="CK10" i="7"/>
  <c r="IE11" i="7"/>
  <c r="IB19" i="7"/>
  <c r="IA19" i="7"/>
  <c r="HZ19" i="7"/>
  <c r="IC19" i="7"/>
  <c r="HY19" i="7"/>
  <c r="OH4" i="7"/>
  <c r="OG7" i="7"/>
  <c r="XQ11" i="7"/>
  <c r="DA9" i="7"/>
  <c r="DB9" i="7" s="1"/>
  <c r="CG19" i="7"/>
  <c r="CX18" i="7" s="1"/>
  <c r="VT7" i="7"/>
  <c r="OW11" i="7"/>
  <c r="AR9" i="7"/>
  <c r="AB14" i="7"/>
  <c r="AC14" i="7"/>
  <c r="AF19" i="7"/>
  <c r="DL7" i="7"/>
  <c r="EV12" i="7"/>
  <c r="ER14" i="7"/>
  <c r="VG11" i="7"/>
  <c r="VC11" i="7"/>
  <c r="VF11" i="7"/>
  <c r="VD11" i="7"/>
  <c r="VE11" i="7"/>
  <c r="VG9" i="7"/>
  <c r="VE9" i="7"/>
  <c r="VE8" i="7"/>
  <c r="VC8" i="7"/>
  <c r="VC10" i="7"/>
  <c r="CF14" i="7"/>
  <c r="HU11" i="7"/>
  <c r="HQ11" i="7"/>
  <c r="HM11" i="7"/>
  <c r="HP11" i="7"/>
  <c r="HW11" i="7"/>
  <c r="HN11" i="7"/>
  <c r="HT11" i="7"/>
  <c r="HO11" i="7"/>
  <c r="HQ9" i="7"/>
  <c r="HO9" i="7"/>
  <c r="HP9" i="7"/>
  <c r="RC5" i="7"/>
  <c r="RB5" i="7"/>
  <c r="RC7" i="7"/>
  <c r="RD7" i="7" s="1"/>
  <c r="RE7" i="7" s="1"/>
  <c r="HW15" i="7"/>
  <c r="HO15" i="7"/>
  <c r="HN15" i="7"/>
  <c r="HU15" i="7"/>
  <c r="HQ15" i="7"/>
  <c r="HM15" i="7"/>
  <c r="HT15" i="7"/>
  <c r="HP15" i="7"/>
  <c r="HN13" i="7"/>
  <c r="HO13" i="7"/>
  <c r="HM13" i="7"/>
  <c r="HP13" i="7"/>
  <c r="HQ13" i="7"/>
  <c r="FN15" i="7"/>
  <c r="FF15" i="7"/>
  <c r="FE15" i="7"/>
  <c r="FL15" i="7"/>
  <c r="FH15" i="7"/>
  <c r="FD15" i="7"/>
  <c r="FK15" i="7"/>
  <c r="FG15" i="7"/>
  <c r="FE13" i="7"/>
  <c r="FF13" i="7"/>
  <c r="FD13" i="7"/>
  <c r="FG13" i="7"/>
  <c r="FH13" i="7"/>
  <c r="QM9" i="7"/>
  <c r="DI15" i="7"/>
  <c r="DH15" i="7"/>
  <c r="DK15" i="7"/>
  <c r="DG15" i="7"/>
  <c r="DJ15" i="7"/>
  <c r="LY15" i="7"/>
  <c r="FS7" i="7"/>
  <c r="FR7" i="7"/>
  <c r="FQ7" i="7"/>
  <c r="FT7" i="7"/>
  <c r="FP7" i="7"/>
  <c r="LX4" i="7"/>
  <c r="TA16" i="7"/>
  <c r="TA17" i="7"/>
  <c r="TA18" i="7"/>
  <c r="TA19" i="7"/>
  <c r="AE5" i="7"/>
  <c r="VC4" i="7"/>
  <c r="VF4" i="7"/>
  <c r="VF6" i="7"/>
  <c r="VG6" i="7"/>
  <c r="LX11" i="7"/>
  <c r="GX15" i="7"/>
  <c r="HE14" i="7" s="1"/>
  <c r="QL5" i="7"/>
  <c r="SZ10" i="7"/>
  <c r="OE10" i="7"/>
  <c r="JP15" i="7"/>
  <c r="OG6" i="7"/>
  <c r="JM8" i="7"/>
  <c r="ES13" i="7"/>
  <c r="FT11" i="7"/>
  <c r="FP11" i="7"/>
  <c r="FQ11" i="7"/>
  <c r="FS11" i="7"/>
  <c r="FR11" i="7"/>
  <c r="VF9" i="7"/>
  <c r="CG15" i="7"/>
  <c r="CX14" i="7" s="1"/>
  <c r="AC13" i="7"/>
  <c r="AE13" i="7" s="1"/>
  <c r="TA12" i="7"/>
  <c r="GY19" i="7"/>
  <c r="HP18" i="7" s="1"/>
  <c r="CF7" i="7"/>
  <c r="CM4" i="7" s="1"/>
  <c r="DB7" i="7"/>
  <c r="CX7" i="7"/>
  <c r="DE7" i="7"/>
  <c r="CW7" i="7"/>
  <c r="CV7" i="7"/>
  <c r="DC7" i="7"/>
  <c r="CY7" i="7"/>
  <c r="CU7" i="7"/>
  <c r="CW5" i="7"/>
  <c r="CV5" i="7"/>
  <c r="QO5" i="7"/>
  <c r="CL9" i="7"/>
  <c r="GX18" i="7"/>
  <c r="JQ16" i="7"/>
  <c r="JQ17" i="7"/>
  <c r="JQ18" i="7"/>
  <c r="JQ19" i="7"/>
  <c r="EV13" i="7"/>
  <c r="AR13" i="7"/>
  <c r="AS13" i="7" s="1"/>
  <c r="XR10" i="7"/>
  <c r="JN11" i="7"/>
  <c r="JJ11" i="7"/>
  <c r="JL11" i="7"/>
  <c r="JK11" i="7"/>
  <c r="JM11" i="7"/>
  <c r="JJ8" i="7"/>
  <c r="JK9" i="7"/>
  <c r="JP9" i="7" s="1"/>
  <c r="JL9" i="7"/>
  <c r="JK8" i="7"/>
  <c r="JM9" i="7"/>
  <c r="JO9" i="7" s="1"/>
  <c r="VF8" i="7"/>
  <c r="AE7" i="7"/>
  <c r="OH12" i="7"/>
  <c r="QK9" i="7"/>
  <c r="CJ9" i="7"/>
  <c r="CX5" i="7"/>
  <c r="TA14" i="7"/>
  <c r="HN9" i="7"/>
  <c r="OI18" i="7"/>
  <c r="ID18" i="7"/>
  <c r="EO18" i="7"/>
  <c r="OG15" i="7"/>
  <c r="SZ8" i="7"/>
  <c r="AF14" i="7"/>
  <c r="AD15" i="7"/>
  <c r="AC15" i="7"/>
  <c r="AA15" i="7"/>
  <c r="Z15" i="7"/>
  <c r="AB15" i="7"/>
  <c r="AA13" i="7"/>
  <c r="Z12" i="7"/>
  <c r="AB13" i="7"/>
  <c r="AA12" i="7"/>
  <c r="AD12" i="7"/>
  <c r="CW6" i="7"/>
  <c r="OH5" i="7"/>
  <c r="AF9" i="7"/>
  <c r="DJ19" i="7"/>
  <c r="DI19" i="7"/>
  <c r="DH19" i="7"/>
  <c r="DK19" i="7"/>
  <c r="DG19" i="7"/>
  <c r="QN5" i="7"/>
  <c r="CJ8" i="7"/>
  <c r="LY12" i="7"/>
  <c r="GX11" i="7"/>
  <c r="HC9" i="7" s="1"/>
  <c r="LX7" i="7"/>
  <c r="EO10" i="7"/>
  <c r="OG12" i="7"/>
  <c r="ID15" i="7"/>
  <c r="QR16" i="7"/>
  <c r="QR17" i="7"/>
  <c r="QR18" i="7"/>
  <c r="QL9" i="7"/>
  <c r="OI16" i="7"/>
  <c r="CM9" i="7"/>
  <c r="Z13" i="7"/>
  <c r="IB7" i="7"/>
  <c r="IA7" i="7"/>
  <c r="HZ7" i="7"/>
  <c r="IC7" i="7"/>
  <c r="HY7" i="7"/>
  <c r="OF11" i="7"/>
  <c r="OB11" i="7"/>
  <c r="OD11" i="7"/>
  <c r="OC11" i="7"/>
  <c r="OE11" i="7"/>
  <c r="OD9" i="7"/>
  <c r="OD8" i="7"/>
  <c r="OC9" i="7"/>
  <c r="OF9" i="7"/>
  <c r="OB9" i="7"/>
  <c r="OC8" i="7"/>
  <c r="OB8" i="7"/>
  <c r="JP12" i="7"/>
  <c r="CU5" i="7"/>
  <c r="XQ8" i="7"/>
  <c r="JL8" i="7"/>
  <c r="JL10" i="7"/>
  <c r="FS19" i="7"/>
  <c r="FR19" i="7"/>
  <c r="FQ19" i="7"/>
  <c r="FT19" i="7"/>
  <c r="FP19" i="7"/>
  <c r="HM9" i="7"/>
  <c r="GY7" i="7"/>
  <c r="HM6" i="7" s="1"/>
  <c r="AF8" i="7"/>
  <c r="ET13" i="7"/>
  <c r="OI17" i="7"/>
  <c r="QM5" i="7"/>
  <c r="AV5" i="7" l="1"/>
  <c r="LZ6" i="7"/>
  <c r="QR15" i="7"/>
  <c r="JQ7" i="7"/>
  <c r="VT17" i="7"/>
  <c r="QR12" i="7"/>
  <c r="CO9" i="7"/>
  <c r="XS19" i="7"/>
  <c r="JO5" i="7"/>
  <c r="JO6" i="7"/>
  <c r="LZ4" i="7"/>
  <c r="MK5" i="7"/>
  <c r="IE6" i="7"/>
  <c r="LZ5" i="7"/>
  <c r="EX14" i="7"/>
  <c r="MW18" i="7"/>
  <c r="TA6" i="7"/>
  <c r="QR14" i="7"/>
  <c r="VH16" i="7"/>
  <c r="VI10" i="7"/>
  <c r="QQ4" i="7"/>
  <c r="XS10" i="7"/>
  <c r="XS16" i="7"/>
  <c r="XS17" i="7"/>
  <c r="XS18" i="7"/>
  <c r="XS12" i="7"/>
  <c r="VH4" i="7"/>
  <c r="RB17" i="7"/>
  <c r="VH8" i="7"/>
  <c r="EW12" i="7"/>
  <c r="QQ5" i="7"/>
  <c r="EX12" i="7"/>
  <c r="FH5" i="7"/>
  <c r="QP6" i="7"/>
  <c r="CO8" i="7"/>
  <c r="QR13" i="7"/>
  <c r="OG9" i="7"/>
  <c r="OG10" i="7"/>
  <c r="VI8" i="7"/>
  <c r="JO8" i="7"/>
  <c r="RC17" i="7"/>
  <c r="AE14" i="7"/>
  <c r="DA6" i="7"/>
  <c r="QQ8" i="7"/>
  <c r="QP8" i="7"/>
  <c r="HS14" i="7"/>
  <c r="VH10" i="7"/>
  <c r="QP10" i="7"/>
  <c r="CN10" i="7"/>
  <c r="FF9" i="7"/>
  <c r="VI4" i="7"/>
  <c r="EX13" i="7"/>
  <c r="DM18" i="7"/>
  <c r="HO17" i="7"/>
  <c r="FF17" i="7"/>
  <c r="XS13" i="7"/>
  <c r="FD17" i="7"/>
  <c r="AG10" i="7"/>
  <c r="TK18" i="7"/>
  <c r="XS14" i="7"/>
  <c r="FV10" i="7"/>
  <c r="VT18" i="7"/>
  <c r="JQ4" i="7"/>
  <c r="JQ5" i="7"/>
  <c r="LZ9" i="7"/>
  <c r="CZ5" i="7"/>
  <c r="FD9" i="7"/>
  <c r="FU10" i="7"/>
  <c r="JQ6" i="7"/>
  <c r="LZ19" i="7"/>
  <c r="RB18" i="7"/>
  <c r="LZ7" i="7"/>
  <c r="AG6" i="7"/>
  <c r="AG7" i="7"/>
  <c r="LZ17" i="7"/>
  <c r="LZ18" i="7"/>
  <c r="LZ16" i="7"/>
  <c r="VJ15" i="7"/>
  <c r="LZ10" i="7"/>
  <c r="AG11" i="7"/>
  <c r="AG18" i="7"/>
  <c r="AG19" i="7"/>
  <c r="CI5" i="7"/>
  <c r="AG8" i="7"/>
  <c r="AG9" i="7"/>
  <c r="AG16" i="7"/>
  <c r="AG17" i="7"/>
  <c r="RF7" i="7"/>
  <c r="RG7" i="7" s="1"/>
  <c r="FF5" i="7"/>
  <c r="FI14" i="7"/>
  <c r="VH9" i="7"/>
  <c r="YD17" i="7"/>
  <c r="MJ5" i="7"/>
  <c r="YC18" i="7"/>
  <c r="HR10" i="7"/>
  <c r="RD6" i="7"/>
  <c r="OU18" i="7"/>
  <c r="OV17" i="7" s="1"/>
  <c r="OW17" i="7" s="1"/>
  <c r="RD9" i="7"/>
  <c r="RE11" i="7" s="1"/>
  <c r="RF11" i="7" s="1"/>
  <c r="RG11" i="7" s="1"/>
  <c r="RD10" i="7"/>
  <c r="KC9" i="7"/>
  <c r="KD11" i="7" s="1"/>
  <c r="KE11" i="7" s="1"/>
  <c r="OV18" i="7"/>
  <c r="KC10" i="7"/>
  <c r="MX18" i="7"/>
  <c r="MX19" i="7"/>
  <c r="RD5" i="7"/>
  <c r="RE6" i="7" s="1"/>
  <c r="VV5" i="7"/>
  <c r="RE9" i="7"/>
  <c r="RE10" i="7"/>
  <c r="VV10" i="7"/>
  <c r="OU10" i="7"/>
  <c r="VV6" i="7"/>
  <c r="CW18" i="7"/>
  <c r="RE5" i="7"/>
  <c r="TL18" i="7"/>
  <c r="KB17" i="7"/>
  <c r="DB10" i="7"/>
  <c r="DC9" i="7" s="1"/>
  <c r="DD9" i="7" s="1"/>
  <c r="MJ14" i="7"/>
  <c r="MJ15" i="7"/>
  <c r="TL17" i="7"/>
  <c r="XR5" i="7"/>
  <c r="MK14" i="7"/>
  <c r="MN15" i="7"/>
  <c r="MJ13" i="7"/>
  <c r="MK15" i="7"/>
  <c r="XR4" i="7"/>
  <c r="VU18" i="7"/>
  <c r="RC18" i="7"/>
  <c r="QP5" i="7"/>
  <c r="XR6" i="7"/>
  <c r="XR7" i="7"/>
  <c r="XQ6" i="7"/>
  <c r="XQ4" i="7"/>
  <c r="XQ7" i="7"/>
  <c r="VI19" i="7"/>
  <c r="TL7" i="7"/>
  <c r="YG19" i="7"/>
  <c r="TK5" i="7"/>
  <c r="RC19" i="7"/>
  <c r="TK9" i="7"/>
  <c r="TO11" i="7"/>
  <c r="TK10" i="7"/>
  <c r="YC9" i="7"/>
  <c r="YD10" i="7"/>
  <c r="YC10" i="7"/>
  <c r="YC19" i="7"/>
  <c r="TL6" i="7"/>
  <c r="YG7" i="7"/>
  <c r="VT19" i="7"/>
  <c r="VH19" i="7"/>
  <c r="TL19" i="7"/>
  <c r="YC11" i="7"/>
  <c r="TL5" i="7"/>
  <c r="TK7" i="7"/>
  <c r="TO7" i="7"/>
  <c r="TO19" i="7"/>
  <c r="RB19" i="7"/>
  <c r="YD18" i="7"/>
  <c r="TL10" i="7"/>
  <c r="OT6" i="7"/>
  <c r="OU6" i="7" s="1"/>
  <c r="OS6" i="7"/>
  <c r="OT7" i="7"/>
  <c r="YC5" i="7"/>
  <c r="YC6" i="7"/>
  <c r="VU19" i="7"/>
  <c r="TK6" i="7"/>
  <c r="YD5" i="7"/>
  <c r="VX19" i="7"/>
  <c r="YC17" i="7"/>
  <c r="TK19" i="7"/>
  <c r="RF19" i="7"/>
  <c r="YD19" i="7"/>
  <c r="YD11" i="7"/>
  <c r="TL11" i="7"/>
  <c r="RD13" i="7"/>
  <c r="RD14" i="7"/>
  <c r="VI18" i="7"/>
  <c r="TL9" i="7"/>
  <c r="OS7" i="7"/>
  <c r="YD7" i="7"/>
  <c r="YD6" i="7"/>
  <c r="MK17" i="7"/>
  <c r="VH18" i="7"/>
  <c r="YC7" i="7"/>
  <c r="VH17" i="7"/>
  <c r="YF14" i="7"/>
  <c r="YG14" i="7" s="1"/>
  <c r="VW13" i="7"/>
  <c r="VX13" i="7" s="1"/>
  <c r="VW14" i="7"/>
  <c r="VX14" i="7" s="1"/>
  <c r="TN14" i="7"/>
  <c r="TO14" i="7" s="1"/>
  <c r="MK18" i="7"/>
  <c r="OV14" i="7"/>
  <c r="OW14" i="7" s="1"/>
  <c r="OX14" i="7" s="1"/>
  <c r="KA18" i="7"/>
  <c r="MK6" i="7"/>
  <c r="MJ9" i="7"/>
  <c r="KB18" i="7"/>
  <c r="MK19" i="7"/>
  <c r="KA17" i="7"/>
  <c r="KE19" i="7"/>
  <c r="MN7" i="7"/>
  <c r="MJ10" i="7"/>
  <c r="MK10" i="7"/>
  <c r="MJ17" i="7"/>
  <c r="MJ11" i="7"/>
  <c r="KB19" i="7"/>
  <c r="MK7" i="7"/>
  <c r="KA19" i="7"/>
  <c r="KB6" i="7"/>
  <c r="KB7" i="7"/>
  <c r="MJ7" i="7"/>
  <c r="KE7" i="7"/>
  <c r="MJ19" i="7"/>
  <c r="KA7" i="7"/>
  <c r="KA5" i="7"/>
  <c r="MN19" i="7"/>
  <c r="MN11" i="7"/>
  <c r="MK11" i="7"/>
  <c r="QQ9" i="7"/>
  <c r="FV18" i="7"/>
  <c r="VJ13" i="7"/>
  <c r="FV6" i="7"/>
  <c r="DM14" i="7"/>
  <c r="TA5" i="7"/>
  <c r="TA4" i="7"/>
  <c r="VJ12" i="7"/>
  <c r="HM17" i="7"/>
  <c r="TA7" i="7"/>
  <c r="CL4" i="7"/>
  <c r="CN4" i="7" s="1"/>
  <c r="CM5" i="7"/>
  <c r="KD13" i="7"/>
  <c r="KE13" i="7" s="1"/>
  <c r="KD14" i="7"/>
  <c r="KE14" i="7" s="1"/>
  <c r="AG4" i="7"/>
  <c r="AG5" i="7"/>
  <c r="AF12" i="7"/>
  <c r="FF10" i="7"/>
  <c r="DL15" i="7"/>
  <c r="FG9" i="7"/>
  <c r="FH10" i="7"/>
  <c r="FI10" i="7" s="1"/>
  <c r="FV7" i="7"/>
  <c r="HS15" i="7"/>
  <c r="FE10" i="7"/>
  <c r="FI13" i="7"/>
  <c r="FI15" i="7"/>
  <c r="HV15" i="7"/>
  <c r="HR9" i="7"/>
  <c r="HV11" i="7"/>
  <c r="FE9" i="7"/>
  <c r="FD10" i="7"/>
  <c r="HQ6" i="7"/>
  <c r="OH11" i="7"/>
  <c r="CJ4" i="7"/>
  <c r="CV18" i="7"/>
  <c r="VI5" i="7"/>
  <c r="IE18" i="7"/>
  <c r="CI4" i="7"/>
  <c r="FH18" i="7"/>
  <c r="HN6" i="7"/>
  <c r="HS6" i="7" s="1"/>
  <c r="HO6" i="7"/>
  <c r="DM19" i="7"/>
  <c r="FU11" i="7"/>
  <c r="HE12" i="7"/>
  <c r="IE19" i="7"/>
  <c r="FF18" i="7"/>
  <c r="CU14" i="7"/>
  <c r="HD12" i="7"/>
  <c r="HD14" i="7"/>
  <c r="HF14" i="7" s="1"/>
  <c r="VI7" i="7"/>
  <c r="HP6" i="7"/>
  <c r="ID7" i="7"/>
  <c r="HB12" i="7"/>
  <c r="HB14" i="7"/>
  <c r="HA14" i="7"/>
  <c r="CW14" i="7"/>
  <c r="HA12" i="7"/>
  <c r="HC14" i="7"/>
  <c r="VI11" i="7"/>
  <c r="QQ11" i="7"/>
  <c r="OH8" i="7"/>
  <c r="CJ6" i="7"/>
  <c r="CM6" i="7"/>
  <c r="CV14" i="7"/>
  <c r="CY14" i="7"/>
  <c r="CZ14" i="7" s="1"/>
  <c r="VH6" i="7"/>
  <c r="HS11" i="7"/>
  <c r="CU18" i="7"/>
  <c r="OI7" i="7"/>
  <c r="FG18" i="7"/>
  <c r="VH7" i="7"/>
  <c r="EX15" i="7"/>
  <c r="JP8" i="7"/>
  <c r="FV11" i="7"/>
  <c r="XS8" i="7"/>
  <c r="IE7" i="7"/>
  <c r="HD8" i="7"/>
  <c r="DL19" i="7"/>
  <c r="JP11" i="7"/>
  <c r="CZ7" i="7"/>
  <c r="CK4" i="7"/>
  <c r="FJ13" i="7"/>
  <c r="HR13" i="7"/>
  <c r="HR15" i="7"/>
  <c r="ID19" i="7"/>
  <c r="JP10" i="7"/>
  <c r="FD18" i="7"/>
  <c r="FJ18" i="7" s="1"/>
  <c r="VH5" i="7"/>
  <c r="HT7" i="7"/>
  <c r="HP7" i="7"/>
  <c r="HW7" i="7"/>
  <c r="HO7" i="7"/>
  <c r="HN7" i="7"/>
  <c r="HU7" i="7"/>
  <c r="HQ7" i="7"/>
  <c r="HM7" i="7"/>
  <c r="HP5" i="7"/>
  <c r="FU19" i="7"/>
  <c r="OH9" i="7"/>
  <c r="OG11" i="7"/>
  <c r="HB8" i="7"/>
  <c r="HA10" i="7"/>
  <c r="HE10" i="7"/>
  <c r="AF15" i="7"/>
  <c r="EO19" i="7"/>
  <c r="ER16" i="7" s="1"/>
  <c r="JO11" i="7"/>
  <c r="CK5" i="7"/>
  <c r="CK6" i="7"/>
  <c r="CL6" i="7"/>
  <c r="HO18" i="7"/>
  <c r="HM18" i="7"/>
  <c r="HN18" i="7"/>
  <c r="HM5" i="7"/>
  <c r="DE15" i="7"/>
  <c r="CW15" i="7"/>
  <c r="CV15" i="7"/>
  <c r="DC15" i="7"/>
  <c r="CY15" i="7"/>
  <c r="CU15" i="7"/>
  <c r="DB15" i="7"/>
  <c r="CX15" i="7"/>
  <c r="CV13" i="7"/>
  <c r="CW13" i="7"/>
  <c r="CU13" i="7"/>
  <c r="CX13" i="7"/>
  <c r="CY13" i="7"/>
  <c r="HC15" i="7"/>
  <c r="HB15" i="7"/>
  <c r="HE15" i="7"/>
  <c r="HA15" i="7"/>
  <c r="HD15" i="7"/>
  <c r="HB13" i="7"/>
  <c r="HD13" i="7"/>
  <c r="HA13" i="7"/>
  <c r="HC12" i="7"/>
  <c r="HC13" i="7"/>
  <c r="HE13" i="7"/>
  <c r="FM15" i="7"/>
  <c r="FJ15" i="7"/>
  <c r="CF15" i="7"/>
  <c r="CK14" i="7" s="1"/>
  <c r="CY18" i="7"/>
  <c r="CZ18" i="7" s="1"/>
  <c r="QP11" i="7"/>
  <c r="FL11" i="7"/>
  <c r="FH11" i="7"/>
  <c r="FD11" i="7"/>
  <c r="FE11" i="7"/>
  <c r="FK11" i="7"/>
  <c r="FM11" i="7" s="1"/>
  <c r="FF11" i="7"/>
  <c r="FG11" i="7"/>
  <c r="FN11" i="7"/>
  <c r="HE9" i="7"/>
  <c r="FG6" i="7"/>
  <c r="FI6" i="7" s="1"/>
  <c r="FD6" i="7"/>
  <c r="EW13" i="7"/>
  <c r="XS11" i="7"/>
  <c r="CN11" i="7"/>
  <c r="QQ7" i="7"/>
  <c r="XS9" i="7"/>
  <c r="CJ5" i="7"/>
  <c r="FH9" i="7"/>
  <c r="FV19" i="7"/>
  <c r="HE8" i="7"/>
  <c r="HB10" i="7"/>
  <c r="HD10" i="7"/>
  <c r="AF13" i="7"/>
  <c r="AE15" i="7"/>
  <c r="HS9" i="7"/>
  <c r="JR16" i="7"/>
  <c r="JR17" i="7"/>
  <c r="JS17" i="7" s="1"/>
  <c r="JR18" i="7"/>
  <c r="JS18" i="7" s="1"/>
  <c r="JR19" i="7"/>
  <c r="JS19" i="7" s="1"/>
  <c r="CN9" i="7"/>
  <c r="DA5" i="7"/>
  <c r="HQ18" i="7"/>
  <c r="HR18" i="7" s="1"/>
  <c r="TB12" i="7"/>
  <c r="TB13" i="7"/>
  <c r="TC13" i="7" s="1"/>
  <c r="TB14" i="7"/>
  <c r="TC14" i="7" s="1"/>
  <c r="TB15" i="7"/>
  <c r="TC15" i="7" s="1"/>
  <c r="LZ15" i="7"/>
  <c r="HS13" i="7"/>
  <c r="HT13" i="7" s="1"/>
  <c r="HR11" i="7"/>
  <c r="HN5" i="7"/>
  <c r="FM18" i="7"/>
  <c r="FK19" i="7"/>
  <c r="FG19" i="7"/>
  <c r="FN19" i="7"/>
  <c r="FF19" i="7"/>
  <c r="FE19" i="7"/>
  <c r="FL19" i="7"/>
  <c r="FH19" i="7"/>
  <c r="FD19" i="7"/>
  <c r="FG17" i="7"/>
  <c r="FE17" i="7"/>
  <c r="FH17" i="7"/>
  <c r="EW15" i="7"/>
  <c r="AE12" i="7"/>
  <c r="GX7" i="7"/>
  <c r="HD4" i="7" s="1"/>
  <c r="JQ12" i="7"/>
  <c r="JQ13" i="7"/>
  <c r="JQ14" i="7"/>
  <c r="OJ16" i="7"/>
  <c r="OJ17" i="7"/>
  <c r="OK17" i="7" s="1"/>
  <c r="OJ18" i="7"/>
  <c r="OK18" i="7" s="1"/>
  <c r="OJ19" i="7"/>
  <c r="OK19" i="7" s="1"/>
  <c r="EO11" i="7"/>
  <c r="ET8" i="7" s="1"/>
  <c r="HE11" i="7"/>
  <c r="HA11" i="7"/>
  <c r="HB11" i="7"/>
  <c r="HC11" i="7"/>
  <c r="HD11" i="7"/>
  <c r="HD9" i="7"/>
  <c r="HA9" i="7"/>
  <c r="DA7" i="7"/>
  <c r="DD7" i="7"/>
  <c r="CL7" i="7"/>
  <c r="CK7" i="7"/>
  <c r="CJ7" i="7"/>
  <c r="CM7" i="7"/>
  <c r="CI7" i="7"/>
  <c r="CI6" i="7"/>
  <c r="FU7" i="7"/>
  <c r="DM15" i="7"/>
  <c r="VH11" i="7"/>
  <c r="DB19" i="7"/>
  <c r="CX19" i="7"/>
  <c r="DE19" i="7"/>
  <c r="CW19" i="7"/>
  <c r="CV19" i="7"/>
  <c r="DC19" i="7"/>
  <c r="CY19" i="7"/>
  <c r="CU19" i="7"/>
  <c r="CY17" i="7"/>
  <c r="CU17" i="7"/>
  <c r="CW17" i="7"/>
  <c r="CX17" i="7"/>
  <c r="CV17" i="7"/>
  <c r="CF19" i="7"/>
  <c r="CK18" i="7" s="1"/>
  <c r="FK7" i="7"/>
  <c r="FG7" i="7"/>
  <c r="FN7" i="7"/>
  <c r="FF7" i="7"/>
  <c r="FE7" i="7"/>
  <c r="FL7" i="7"/>
  <c r="FH7" i="7"/>
  <c r="FD7" i="7"/>
  <c r="FD5" i="7"/>
  <c r="FE5" i="7"/>
  <c r="FG5" i="7"/>
  <c r="AS14" i="7"/>
  <c r="AT13" i="7" s="1"/>
  <c r="AU13" i="7" s="1"/>
  <c r="CN8" i="7"/>
  <c r="CO11" i="7"/>
  <c r="LZ8" i="7"/>
  <c r="QS16" i="7"/>
  <c r="QS17" i="7"/>
  <c r="QT17" i="7" s="1"/>
  <c r="QS18" i="7"/>
  <c r="QT18" i="7" s="1"/>
  <c r="QS19" i="7"/>
  <c r="QT19" i="7" s="1"/>
  <c r="HA8" i="7"/>
  <c r="HC8" i="7"/>
  <c r="HC10" i="7"/>
  <c r="LZ12" i="7"/>
  <c r="LZ13" i="7"/>
  <c r="LZ14" i="7"/>
  <c r="TA8" i="7"/>
  <c r="TA9" i="7"/>
  <c r="TA10" i="7"/>
  <c r="TA11" i="7"/>
  <c r="OI12" i="7"/>
  <c r="OI13" i="7"/>
  <c r="OI14" i="7"/>
  <c r="OI15" i="7"/>
  <c r="GX19" i="7"/>
  <c r="HC17" i="7" s="1"/>
  <c r="HT19" i="7"/>
  <c r="HP19" i="7"/>
  <c r="HW19" i="7"/>
  <c r="HO19" i="7"/>
  <c r="HN19" i="7"/>
  <c r="HU19" i="7"/>
  <c r="HQ19" i="7"/>
  <c r="HM19" i="7"/>
  <c r="HO5" i="7"/>
  <c r="JQ15" i="7"/>
  <c r="TB16" i="7"/>
  <c r="TB17" i="7"/>
  <c r="TC17" i="7" s="1"/>
  <c r="TB18" i="7"/>
  <c r="TC18" i="7" s="1"/>
  <c r="TB19" i="7"/>
  <c r="TC19" i="7" s="1"/>
  <c r="HN17" i="7"/>
  <c r="OI4" i="7"/>
  <c r="OI5" i="7"/>
  <c r="OI6" i="7"/>
  <c r="HB9" i="7"/>
  <c r="FE6" i="7"/>
  <c r="FF6" i="7"/>
  <c r="CL5" i="7"/>
  <c r="HQ17" i="7"/>
  <c r="EO7" i="7"/>
  <c r="ES6" i="7" s="1"/>
  <c r="QP4" i="7"/>
  <c r="QP7" i="7"/>
  <c r="HQ5" i="7"/>
  <c r="HP17" i="7"/>
  <c r="MA5" i="7" l="1"/>
  <c r="MB5" i="7" s="1"/>
  <c r="CP9" i="7"/>
  <c r="XT17" i="7"/>
  <c r="XU17" i="7" s="1"/>
  <c r="MA7" i="7"/>
  <c r="MB7" i="7" s="1"/>
  <c r="XT14" i="7"/>
  <c r="XU14" i="7" s="1"/>
  <c r="QS14" i="7"/>
  <c r="QT14" i="7" s="1"/>
  <c r="JR5" i="7"/>
  <c r="VJ10" i="7"/>
  <c r="XT18" i="7"/>
  <c r="XU18" i="7" s="1"/>
  <c r="EY15" i="7"/>
  <c r="MA4" i="7"/>
  <c r="VJ11" i="7"/>
  <c r="QR9" i="7"/>
  <c r="XT19" i="7"/>
  <c r="XU19" i="7" s="1"/>
  <c r="JR7" i="7"/>
  <c r="JS7" i="7" s="1"/>
  <c r="XT16" i="7"/>
  <c r="XU16" i="7" s="1"/>
  <c r="FI5" i="7"/>
  <c r="FJ17" i="7"/>
  <c r="XT15" i="7"/>
  <c r="XU15" i="7" s="1"/>
  <c r="QS15" i="7"/>
  <c r="QT15" i="7" s="1"/>
  <c r="MA6" i="7"/>
  <c r="MB6" i="7" s="1"/>
  <c r="JR6" i="7"/>
  <c r="JS6" i="7" s="1"/>
  <c r="JR4" i="7"/>
  <c r="JS4" i="7" s="1"/>
  <c r="QS13" i="7"/>
  <c r="QT13" i="7" s="1"/>
  <c r="QS12" i="7"/>
  <c r="QT12" i="7" s="1"/>
  <c r="VK15" i="7"/>
  <c r="VL15" i="7" s="1"/>
  <c r="TB7" i="7"/>
  <c r="TC7" i="7" s="1"/>
  <c r="EY14" i="7"/>
  <c r="QR7" i="7"/>
  <c r="VJ9" i="7"/>
  <c r="CN5" i="7"/>
  <c r="CO5" i="7"/>
  <c r="XT12" i="7"/>
  <c r="XU12" i="7" s="1"/>
  <c r="XT13" i="7"/>
  <c r="XU13" i="7" s="1"/>
  <c r="JS5" i="7"/>
  <c r="EY12" i="7"/>
  <c r="QR8" i="7"/>
  <c r="TB4" i="7"/>
  <c r="TC4" i="7" s="1"/>
  <c r="VK12" i="7"/>
  <c r="VL12" i="7" s="1"/>
  <c r="VK14" i="7"/>
  <c r="VL14" i="7" s="1"/>
  <c r="VK13" i="7"/>
  <c r="VL13" i="7" s="1"/>
  <c r="FJ9" i="7"/>
  <c r="EY13" i="7"/>
  <c r="JQ8" i="7"/>
  <c r="VJ6" i="7"/>
  <c r="AH4" i="7"/>
  <c r="AI4" i="7" s="1"/>
  <c r="VJ8" i="7"/>
  <c r="HS17" i="7"/>
  <c r="CO6" i="7"/>
  <c r="JQ9" i="7"/>
  <c r="TB5" i="7"/>
  <c r="TC5" i="7" s="1"/>
  <c r="QR10" i="7"/>
  <c r="JQ11" i="7"/>
  <c r="TB6" i="7"/>
  <c r="TC6" i="7" s="1"/>
  <c r="QR11" i="7"/>
  <c r="JQ10" i="7"/>
  <c r="OI10" i="7"/>
  <c r="MA18" i="7"/>
  <c r="MB18" i="7" s="1"/>
  <c r="MA17" i="7"/>
  <c r="MB17" i="7" s="1"/>
  <c r="MA19" i="7"/>
  <c r="MB19" i="7" s="1"/>
  <c r="MA16" i="7"/>
  <c r="MB16" i="7" s="1"/>
  <c r="VJ18" i="7"/>
  <c r="VJ19" i="7"/>
  <c r="XS6" i="7"/>
  <c r="XS7" i="7"/>
  <c r="CP10" i="7"/>
  <c r="CP11" i="7"/>
  <c r="AG15" i="7"/>
  <c r="AG14" i="7"/>
  <c r="AH10" i="7"/>
  <c r="AI10" i="7" s="1"/>
  <c r="AH11" i="7"/>
  <c r="AI11" i="7" s="1"/>
  <c r="AH18" i="7"/>
  <c r="AI18" i="7" s="1"/>
  <c r="AH19" i="7"/>
  <c r="AI19" i="7" s="1"/>
  <c r="AH6" i="7"/>
  <c r="AI6" i="7" s="1"/>
  <c r="AH7" i="7"/>
  <c r="AI7" i="7" s="1"/>
  <c r="AG12" i="7"/>
  <c r="AG13" i="7"/>
  <c r="AH8" i="7"/>
  <c r="AI8" i="7" s="1"/>
  <c r="AH9" i="7"/>
  <c r="AI9" i="7" s="1"/>
  <c r="AH16" i="7"/>
  <c r="AI16" i="7" s="1"/>
  <c r="AH17" i="7"/>
  <c r="AI17" i="7" s="1"/>
  <c r="RF6" i="7"/>
  <c r="ML6" i="7"/>
  <c r="VW5" i="7"/>
  <c r="VX5" i="7" s="1"/>
  <c r="KC6" i="7"/>
  <c r="TM9" i="7"/>
  <c r="TM5" i="7"/>
  <c r="OU7" i="7"/>
  <c r="KC18" i="7"/>
  <c r="KC17" i="7"/>
  <c r="RF10" i="7"/>
  <c r="YE10" i="7"/>
  <c r="YE9" i="7"/>
  <c r="YF9" i="7" s="1"/>
  <c r="YG9" i="7" s="1"/>
  <c r="ML10" i="7"/>
  <c r="MM10" i="7" s="1"/>
  <c r="ML9" i="7"/>
  <c r="OU5" i="7"/>
  <c r="OV5" i="7" s="1"/>
  <c r="OW5" i="7" s="1"/>
  <c r="KD9" i="7"/>
  <c r="KE9" i="7" s="1"/>
  <c r="KF11" i="7" s="1"/>
  <c r="KD18" i="7"/>
  <c r="HT9" i="7"/>
  <c r="RF9" i="7"/>
  <c r="RG9" i="7" s="1"/>
  <c r="OW18" i="7"/>
  <c r="OX18" i="7" s="1"/>
  <c r="YQ19" i="7"/>
  <c r="YQ18" i="7"/>
  <c r="KD10" i="7"/>
  <c r="KE10" i="7" s="1"/>
  <c r="TM17" i="7"/>
  <c r="TM18" i="7"/>
  <c r="RF5" i="7"/>
  <c r="RG6" i="7" s="1"/>
  <c r="ML18" i="7"/>
  <c r="ML17" i="7"/>
  <c r="OK16" i="7"/>
  <c r="OL16" i="7" s="1"/>
  <c r="PG18" i="7"/>
  <c r="PG19" i="7"/>
  <c r="KC5" i="7"/>
  <c r="KD5" i="7" s="1"/>
  <c r="KE5" i="7" s="1"/>
  <c r="MY19" i="7"/>
  <c r="MZ19" i="7" s="1"/>
  <c r="MY18" i="7"/>
  <c r="MZ18" i="7" s="1"/>
  <c r="RD18" i="7"/>
  <c r="RD17" i="7"/>
  <c r="CP8" i="7"/>
  <c r="DB5" i="7"/>
  <c r="DB6" i="7"/>
  <c r="RP14" i="7"/>
  <c r="RP15" i="7"/>
  <c r="ML5" i="7"/>
  <c r="YE18" i="7"/>
  <c r="YE17" i="7"/>
  <c r="VW10" i="7"/>
  <c r="VX10" i="7" s="1"/>
  <c r="VW9" i="7"/>
  <c r="VX9" i="7" s="1"/>
  <c r="VJ16" i="7"/>
  <c r="VJ17" i="7"/>
  <c r="KD17" i="7"/>
  <c r="TM6" i="7"/>
  <c r="VV18" i="7"/>
  <c r="VV17" i="7"/>
  <c r="TY6" i="7"/>
  <c r="TY7" i="7"/>
  <c r="TM10" i="7"/>
  <c r="HS5" i="7"/>
  <c r="KO6" i="7"/>
  <c r="KO7" i="7"/>
  <c r="HT10" i="7"/>
  <c r="YE6" i="7"/>
  <c r="YE5" i="7"/>
  <c r="VW6" i="7"/>
  <c r="VX6" i="7" s="1"/>
  <c r="OV10" i="7"/>
  <c r="OW10" i="7" s="1"/>
  <c r="OV9" i="7"/>
  <c r="OW9" i="7" s="1"/>
  <c r="OX9" i="7" s="1"/>
  <c r="DC5" i="7"/>
  <c r="MB4" i="7"/>
  <c r="MX6" i="7"/>
  <c r="MX7" i="7"/>
  <c r="TC16" i="7"/>
  <c r="TD16" i="7" s="1"/>
  <c r="TY18" i="7"/>
  <c r="TY19" i="7"/>
  <c r="QT16" i="7"/>
  <c r="QU19" i="7" s="1"/>
  <c r="QV19" i="7" s="1"/>
  <c r="RH19" i="7" s="1"/>
  <c r="RP18" i="7"/>
  <c r="RP19" i="7"/>
  <c r="TC12" i="7"/>
  <c r="TD15" i="7" s="1"/>
  <c r="TE15" i="7" s="1"/>
  <c r="TQ15" i="7" s="1"/>
  <c r="TY14" i="7"/>
  <c r="TY15" i="7"/>
  <c r="JS16" i="7"/>
  <c r="KO18" i="7"/>
  <c r="KO19" i="7"/>
  <c r="DC10" i="7"/>
  <c r="DD10" i="7" s="1"/>
  <c r="ML13" i="7"/>
  <c r="DA14" i="7"/>
  <c r="ML14" i="7"/>
  <c r="CO4" i="7"/>
  <c r="VJ5" i="7"/>
  <c r="FI18" i="7"/>
  <c r="HF11" i="7"/>
  <c r="VJ4" i="7"/>
  <c r="FI9" i="7"/>
  <c r="XS4" i="7"/>
  <c r="DA18" i="7"/>
  <c r="XS5" i="7"/>
  <c r="HF9" i="7"/>
  <c r="FJ10" i="7"/>
  <c r="HF10" i="7"/>
  <c r="HF8" i="7"/>
  <c r="RE14" i="7"/>
  <c r="RF14" i="7" s="1"/>
  <c r="RE13" i="7"/>
  <c r="RF13" i="7" s="1"/>
  <c r="VY14" i="7"/>
  <c r="YH14" i="7"/>
  <c r="YH13" i="7"/>
  <c r="VY13" i="7"/>
  <c r="TP14" i="7"/>
  <c r="TP13" i="7"/>
  <c r="OX13" i="7"/>
  <c r="AH5" i="7"/>
  <c r="AI5" i="7" s="1"/>
  <c r="ET16" i="7"/>
  <c r="EU16" i="7"/>
  <c r="ES16" i="7"/>
  <c r="EX16" i="7" s="1"/>
  <c r="OI9" i="7"/>
  <c r="FJ6" i="7"/>
  <c r="HR6" i="7"/>
  <c r="CN6" i="7"/>
  <c r="OI8" i="7"/>
  <c r="HG9" i="7"/>
  <c r="EU8" i="7"/>
  <c r="KF13" i="7"/>
  <c r="KF14" i="7"/>
  <c r="HT14" i="7"/>
  <c r="FK13" i="7"/>
  <c r="FK14" i="7"/>
  <c r="VJ7" i="7"/>
  <c r="EU9" i="7"/>
  <c r="OI11" i="7"/>
  <c r="ET9" i="7"/>
  <c r="CI12" i="7"/>
  <c r="HG10" i="7"/>
  <c r="HB5" i="7"/>
  <c r="HD5" i="7"/>
  <c r="HE5" i="7"/>
  <c r="FM19" i="7"/>
  <c r="CK16" i="7"/>
  <c r="HF12" i="7"/>
  <c r="EV5" i="7"/>
  <c r="HD16" i="7"/>
  <c r="HD18" i="7"/>
  <c r="EU10" i="7"/>
  <c r="HC16" i="7"/>
  <c r="HA18" i="7"/>
  <c r="ER8" i="7"/>
  <c r="ET10" i="7"/>
  <c r="HC18" i="7"/>
  <c r="HE18" i="7"/>
  <c r="EV8" i="7"/>
  <c r="EV6" i="7"/>
  <c r="FI17" i="7"/>
  <c r="EV4" i="7"/>
  <c r="EU4" i="7"/>
  <c r="EU6" i="7"/>
  <c r="CZ19" i="7"/>
  <c r="QR5" i="7"/>
  <c r="HG14" i="7"/>
  <c r="ET4" i="7"/>
  <c r="DA19" i="7"/>
  <c r="HF15" i="7"/>
  <c r="DD15" i="7"/>
  <c r="HG12" i="7"/>
  <c r="QR4" i="7"/>
  <c r="HR7" i="7"/>
  <c r="ER6" i="7"/>
  <c r="EX6" i="7" s="1"/>
  <c r="FI19" i="7"/>
  <c r="HG15" i="7"/>
  <c r="CZ13" i="7"/>
  <c r="CZ15" i="7"/>
  <c r="FJ5" i="7"/>
  <c r="FJ19" i="7"/>
  <c r="QR6" i="7"/>
  <c r="DA15" i="7"/>
  <c r="ET18" i="7"/>
  <c r="QU18" i="7"/>
  <c r="QV18" i="7" s="1"/>
  <c r="OJ12" i="7"/>
  <c r="OJ13" i="7"/>
  <c r="OK13" i="7" s="1"/>
  <c r="OJ14" i="7"/>
  <c r="OK14" i="7" s="1"/>
  <c r="OJ15" i="7"/>
  <c r="OK15" i="7" s="1"/>
  <c r="MA8" i="7"/>
  <c r="MA9" i="7"/>
  <c r="MB9" i="7" s="1"/>
  <c r="MA10" i="7"/>
  <c r="MB10" i="7" s="1"/>
  <c r="MA11" i="7"/>
  <c r="MB11" i="7" s="1"/>
  <c r="CL19" i="7"/>
  <c r="CK19" i="7"/>
  <c r="CJ19" i="7"/>
  <c r="CM19" i="7"/>
  <c r="CI19" i="7"/>
  <c r="CI17" i="7"/>
  <c r="CK17" i="7"/>
  <c r="CJ17" i="7"/>
  <c r="CJ18" i="7"/>
  <c r="HD17" i="7"/>
  <c r="HD7" i="7"/>
  <c r="HC7" i="7"/>
  <c r="HB7" i="7"/>
  <c r="HE7" i="7"/>
  <c r="HA7" i="7"/>
  <c r="HA4" i="7"/>
  <c r="HA5" i="7"/>
  <c r="HA6" i="7"/>
  <c r="ES9" i="7"/>
  <c r="CK15" i="7"/>
  <c r="CJ15" i="7"/>
  <c r="CM15" i="7"/>
  <c r="CI15" i="7"/>
  <c r="CL15" i="7"/>
  <c r="CK13" i="7"/>
  <c r="CM13" i="7"/>
  <c r="CJ13" i="7"/>
  <c r="CL13" i="7"/>
  <c r="CI13" i="7"/>
  <c r="HA17" i="7"/>
  <c r="ER18" i="7"/>
  <c r="HG8" i="7"/>
  <c r="CL17" i="7"/>
  <c r="XT11" i="7"/>
  <c r="XU11" i="7" s="1"/>
  <c r="OJ4" i="7"/>
  <c r="OJ5" i="7"/>
  <c r="OK5" i="7" s="1"/>
  <c r="OJ6" i="7"/>
  <c r="OK6" i="7" s="1"/>
  <c r="OJ7" i="7"/>
  <c r="OK7" i="7" s="1"/>
  <c r="HR19" i="7"/>
  <c r="TB8" i="7"/>
  <c r="TB9" i="7"/>
  <c r="TC9" i="7" s="1"/>
  <c r="TB10" i="7"/>
  <c r="TC10" i="7" s="1"/>
  <c r="TB11" i="7"/>
  <c r="TC11" i="7" s="1"/>
  <c r="FI7" i="7"/>
  <c r="CJ16" i="7"/>
  <c r="CI18" i="7"/>
  <c r="DA17" i="7"/>
  <c r="DB17" i="7" s="1"/>
  <c r="DD19" i="7"/>
  <c r="CN7" i="7"/>
  <c r="VK9" i="7"/>
  <c r="VL9" i="7" s="1"/>
  <c r="HB16" i="7"/>
  <c r="ER10" i="7"/>
  <c r="HC4" i="7"/>
  <c r="HE6" i="7"/>
  <c r="EV9" i="7"/>
  <c r="ES8" i="7"/>
  <c r="CM17" i="7"/>
  <c r="CK12" i="7"/>
  <c r="CI14" i="7"/>
  <c r="EU18" i="7"/>
  <c r="EV18" i="7"/>
  <c r="XT10" i="7"/>
  <c r="XU10" i="7" s="1"/>
  <c r="HR17" i="7"/>
  <c r="ES4" i="7"/>
  <c r="HS19" i="7"/>
  <c r="HV19" i="7"/>
  <c r="HD19" i="7"/>
  <c r="HC19" i="7"/>
  <c r="HB19" i="7"/>
  <c r="HE19" i="7"/>
  <c r="HA19" i="7"/>
  <c r="HB17" i="7"/>
  <c r="HA16" i="7"/>
  <c r="HB18" i="7"/>
  <c r="JR11" i="7"/>
  <c r="FJ7" i="7"/>
  <c r="FM7" i="7"/>
  <c r="QS11" i="7"/>
  <c r="QT11" i="7" s="1"/>
  <c r="CL16" i="7"/>
  <c r="CL18" i="7"/>
  <c r="CM18" i="7"/>
  <c r="CZ17" i="7"/>
  <c r="CO7" i="7"/>
  <c r="HG11" i="7"/>
  <c r="ES10" i="7"/>
  <c r="EV10" i="7"/>
  <c r="JR12" i="7"/>
  <c r="JR13" i="7"/>
  <c r="JS13" i="7" s="1"/>
  <c r="JR14" i="7"/>
  <c r="JS14" i="7" s="1"/>
  <c r="JR15" i="7"/>
  <c r="JS15" i="7" s="1"/>
  <c r="HB4" i="7"/>
  <c r="HC6" i="7"/>
  <c r="HD6" i="7"/>
  <c r="ER9" i="7"/>
  <c r="FJ11" i="7"/>
  <c r="CJ12" i="7"/>
  <c r="CM12" i="7"/>
  <c r="CL14" i="7"/>
  <c r="CM14" i="7"/>
  <c r="HF13" i="7"/>
  <c r="DA13" i="7"/>
  <c r="DB13" i="7" s="1"/>
  <c r="HS18" i="7"/>
  <c r="HR5" i="7"/>
  <c r="HS7" i="7"/>
  <c r="HV7" i="7"/>
  <c r="HC5" i="7"/>
  <c r="XT9" i="7"/>
  <c r="XU9" i="7" s="1"/>
  <c r="EU7" i="7"/>
  <c r="ET7" i="7"/>
  <c r="ES7" i="7"/>
  <c r="EV7" i="7"/>
  <c r="ER7" i="7"/>
  <c r="ES5" i="7"/>
  <c r="EU5" i="7"/>
  <c r="ET5" i="7"/>
  <c r="ER5" i="7"/>
  <c r="ER4" i="7"/>
  <c r="ET6" i="7"/>
  <c r="EZ15" i="7"/>
  <c r="FA15" i="7" s="1"/>
  <c r="MA12" i="7"/>
  <c r="MA13" i="7"/>
  <c r="MB13" i="7" s="1"/>
  <c r="MA14" i="7"/>
  <c r="MB14" i="7" s="1"/>
  <c r="MA15" i="7"/>
  <c r="MB15" i="7" s="1"/>
  <c r="AT14" i="7"/>
  <c r="AU14" i="7" s="1"/>
  <c r="CM16" i="7"/>
  <c r="CI16" i="7"/>
  <c r="EV11" i="7"/>
  <c r="ER11" i="7"/>
  <c r="ET11" i="7"/>
  <c r="EU11" i="7"/>
  <c r="ES11" i="7"/>
  <c r="HE4" i="7"/>
  <c r="HF4" i="7" s="1"/>
  <c r="HB6" i="7"/>
  <c r="HE17" i="7"/>
  <c r="JT16" i="7"/>
  <c r="JT17" i="7"/>
  <c r="JU17" i="7" s="1"/>
  <c r="JT18" i="7"/>
  <c r="JU18" i="7" s="1"/>
  <c r="JT19" i="7"/>
  <c r="JU19" i="7" s="1"/>
  <c r="KG19" i="7" s="1"/>
  <c r="FI11" i="7"/>
  <c r="CL12" i="7"/>
  <c r="CJ14" i="7"/>
  <c r="HG13" i="7"/>
  <c r="EU19" i="7"/>
  <c r="ET19" i="7"/>
  <c r="ES19" i="7"/>
  <c r="EV19" i="7"/>
  <c r="ER19" i="7"/>
  <c r="EU17" i="7"/>
  <c r="EV16" i="7"/>
  <c r="EV17" i="7"/>
  <c r="ER17" i="7"/>
  <c r="ET17" i="7"/>
  <c r="ES17" i="7"/>
  <c r="ES18" i="7"/>
  <c r="XT8" i="7"/>
  <c r="YQ11" i="7" s="1"/>
  <c r="HE16" i="7"/>
  <c r="JR8" i="7" l="1"/>
  <c r="JR10" i="7"/>
  <c r="JR9" i="7"/>
  <c r="OL19" i="7"/>
  <c r="OM19" i="7" s="1"/>
  <c r="OY19" i="7" s="1"/>
  <c r="XV17" i="7"/>
  <c r="XW17" i="7" s="1"/>
  <c r="MC7" i="7"/>
  <c r="MD7" i="7" s="1"/>
  <c r="MP7" i="7" s="1"/>
  <c r="TD12" i="7"/>
  <c r="MC4" i="7"/>
  <c r="MD4" i="7" s="1"/>
  <c r="MP4" i="7" s="1"/>
  <c r="NB4" i="7" s="1"/>
  <c r="QU14" i="7"/>
  <c r="QV14" i="7" s="1"/>
  <c r="QU12" i="7"/>
  <c r="TD19" i="7"/>
  <c r="TE19" i="7" s="1"/>
  <c r="TQ19" i="7" s="1"/>
  <c r="VK8" i="7"/>
  <c r="QS10" i="7"/>
  <c r="EZ12" i="7"/>
  <c r="JT7" i="7"/>
  <c r="JU7" i="7" s="1"/>
  <c r="KG7" i="7" s="1"/>
  <c r="EZ14" i="7"/>
  <c r="FA14" i="7" s="1"/>
  <c r="QS9" i="7"/>
  <c r="QT9" i="7" s="1"/>
  <c r="VK11" i="7"/>
  <c r="VL11" i="7" s="1"/>
  <c r="TD14" i="7"/>
  <c r="TE14" i="7" s="1"/>
  <c r="TQ14" i="7" s="1"/>
  <c r="EZ13" i="7"/>
  <c r="FA13" i="7" s="1"/>
  <c r="QS8" i="7"/>
  <c r="QT8" i="7" s="1"/>
  <c r="VK10" i="7"/>
  <c r="VL10" i="7" s="1"/>
  <c r="TD13" i="7"/>
  <c r="TE13" i="7" s="1"/>
  <c r="TQ13" i="7" s="1"/>
  <c r="UC13" i="7" s="1"/>
  <c r="JT5" i="7"/>
  <c r="JU5" i="7" s="1"/>
  <c r="XV12" i="7"/>
  <c r="XW12" i="7" s="1"/>
  <c r="YI12" i="7" s="1"/>
  <c r="YU12" i="7" s="1"/>
  <c r="XV15" i="7"/>
  <c r="XW15" i="7" s="1"/>
  <c r="YI15" i="7" s="1"/>
  <c r="YQ15" i="7"/>
  <c r="YQ14" i="7"/>
  <c r="AJ4" i="7"/>
  <c r="AK4" i="7" s="1"/>
  <c r="AW4" i="7" s="1"/>
  <c r="BI4" i="7" s="1"/>
  <c r="AJ5" i="7"/>
  <c r="AK5" i="7" s="1"/>
  <c r="AW5" i="7" s="1"/>
  <c r="BI5" i="7" s="1"/>
  <c r="JS11" i="7"/>
  <c r="JS10" i="7"/>
  <c r="JS9" i="7"/>
  <c r="WH14" i="7"/>
  <c r="WH15" i="7"/>
  <c r="JU16" i="7"/>
  <c r="KG16" i="7" s="1"/>
  <c r="KS16" i="7" s="1"/>
  <c r="QT10" i="7"/>
  <c r="VM12" i="7"/>
  <c r="VN12" i="7" s="1"/>
  <c r="VZ12" i="7" s="1"/>
  <c r="WL12" i="7" s="1"/>
  <c r="VM14" i="7"/>
  <c r="VN14" i="7" s="1"/>
  <c r="VZ14" i="7" s="1"/>
  <c r="XV16" i="7"/>
  <c r="XW16" i="7" s="1"/>
  <c r="YI16" i="7" s="1"/>
  <c r="YU16" i="7" s="1"/>
  <c r="TD5" i="7"/>
  <c r="TE5" i="7" s="1"/>
  <c r="OJ10" i="7"/>
  <c r="OK10" i="7" s="1"/>
  <c r="TD4" i="7"/>
  <c r="TE4" i="7" s="1"/>
  <c r="TQ4" i="7" s="1"/>
  <c r="UC4" i="7" s="1"/>
  <c r="MC6" i="7"/>
  <c r="MD6" i="7" s="1"/>
  <c r="OL18" i="7"/>
  <c r="OM18" i="7" s="1"/>
  <c r="OY18" i="7" s="1"/>
  <c r="TD18" i="7"/>
  <c r="TE18" i="7" s="1"/>
  <c r="XV19" i="7"/>
  <c r="XW19" i="7" s="1"/>
  <c r="YI19" i="7" s="1"/>
  <c r="MC5" i="7"/>
  <c r="MD5" i="7" s="1"/>
  <c r="OL17" i="7"/>
  <c r="OM17" i="7" s="1"/>
  <c r="TD17" i="7"/>
  <c r="TE17" i="7" s="1"/>
  <c r="XV18" i="7"/>
  <c r="XW18" i="7" s="1"/>
  <c r="VM15" i="7"/>
  <c r="VN15" i="7" s="1"/>
  <c r="VZ15" i="7" s="1"/>
  <c r="TD6" i="7"/>
  <c r="TE6" i="7" s="1"/>
  <c r="VM13" i="7"/>
  <c r="VN13" i="7" s="1"/>
  <c r="VZ13" i="7" s="1"/>
  <c r="WL13" i="7" s="1"/>
  <c r="TD7" i="7"/>
  <c r="TE7" i="7" s="1"/>
  <c r="TQ7" i="7" s="1"/>
  <c r="VK7" i="7"/>
  <c r="VL7" i="7" s="1"/>
  <c r="QU17" i="7"/>
  <c r="QV17" i="7" s="1"/>
  <c r="XV14" i="7"/>
  <c r="XW14" i="7" s="1"/>
  <c r="YI14" i="7" s="1"/>
  <c r="JT6" i="7"/>
  <c r="JU6" i="7" s="1"/>
  <c r="QU16" i="7"/>
  <c r="QV16" i="7" s="1"/>
  <c r="RH16" i="7" s="1"/>
  <c r="RT16" i="7" s="1"/>
  <c r="XV13" i="7"/>
  <c r="XW13" i="7" s="1"/>
  <c r="YI13" i="7" s="1"/>
  <c r="YU13" i="7" s="1"/>
  <c r="JT4" i="7"/>
  <c r="JU4" i="7" s="1"/>
  <c r="KG4" i="7" s="1"/>
  <c r="KS4" i="7" s="1"/>
  <c r="QU15" i="7"/>
  <c r="QV15" i="7" s="1"/>
  <c r="RH15" i="7" s="1"/>
  <c r="MC19" i="7"/>
  <c r="MD19" i="7" s="1"/>
  <c r="MP19" i="7" s="1"/>
  <c r="MC18" i="7"/>
  <c r="MD18" i="7" s="1"/>
  <c r="MC16" i="7"/>
  <c r="MD16" i="7" s="1"/>
  <c r="MP16" i="7" s="1"/>
  <c r="NB16" i="7" s="1"/>
  <c r="MC17" i="7"/>
  <c r="MD17" i="7" s="1"/>
  <c r="VK4" i="7"/>
  <c r="VL4" i="7" s="1"/>
  <c r="XT6" i="7"/>
  <c r="XU6" i="7" s="1"/>
  <c r="XT7" i="7"/>
  <c r="XU7" i="7" s="1"/>
  <c r="VK18" i="7"/>
  <c r="VL18" i="7" s="1"/>
  <c r="VK19" i="7"/>
  <c r="VL19" i="7" s="1"/>
  <c r="CP6" i="7"/>
  <c r="CP4" i="7"/>
  <c r="CP7" i="7"/>
  <c r="CQ10" i="7"/>
  <c r="CR10" i="7" s="1"/>
  <c r="CQ11" i="7"/>
  <c r="CR11" i="7" s="1"/>
  <c r="AJ18" i="7"/>
  <c r="AK18" i="7" s="1"/>
  <c r="AW18" i="7" s="1"/>
  <c r="AJ19" i="7"/>
  <c r="AK19" i="7" s="1"/>
  <c r="AW19" i="7" s="1"/>
  <c r="AH14" i="7"/>
  <c r="AI14" i="7" s="1"/>
  <c r="AH15" i="7"/>
  <c r="AI15" i="7" s="1"/>
  <c r="AJ10" i="7"/>
  <c r="AK10" i="7" s="1"/>
  <c r="AW10" i="7" s="1"/>
  <c r="AJ11" i="7"/>
  <c r="AK11" i="7" s="1"/>
  <c r="AW11" i="7" s="1"/>
  <c r="AJ6" i="7"/>
  <c r="AK6" i="7" s="1"/>
  <c r="AW6" i="7" s="1"/>
  <c r="AJ7" i="7"/>
  <c r="AK7" i="7" s="1"/>
  <c r="AW7" i="7" s="1"/>
  <c r="RG5" i="7"/>
  <c r="AJ8" i="7"/>
  <c r="AK8" i="7" s="1"/>
  <c r="AW8" i="7" s="1"/>
  <c r="BI8" i="7" s="1"/>
  <c r="AJ9" i="7"/>
  <c r="AK9" i="7" s="1"/>
  <c r="AW9" i="7" s="1"/>
  <c r="BI9" i="7" s="1"/>
  <c r="BE18" i="7"/>
  <c r="BE19" i="7"/>
  <c r="BE6" i="7"/>
  <c r="AH12" i="7"/>
  <c r="AI12" i="7" s="1"/>
  <c r="AH13" i="7"/>
  <c r="AI13" i="7" s="1"/>
  <c r="AJ16" i="7"/>
  <c r="AK16" i="7" s="1"/>
  <c r="AW16" i="7" s="1"/>
  <c r="BI16" i="7" s="1"/>
  <c r="AJ17" i="7"/>
  <c r="AK17" i="7" s="1"/>
  <c r="AW17" i="7" s="1"/>
  <c r="BI17" i="7" s="1"/>
  <c r="BE10" i="7"/>
  <c r="BE11" i="7"/>
  <c r="BE7" i="7"/>
  <c r="MM9" i="7"/>
  <c r="MN9" i="7" s="1"/>
  <c r="MM6" i="7"/>
  <c r="MN6" i="7" s="1"/>
  <c r="EW16" i="7"/>
  <c r="TE16" i="7"/>
  <c r="TQ16" i="7" s="1"/>
  <c r="UC16" i="7" s="1"/>
  <c r="TE12" i="7"/>
  <c r="TQ12" i="7" s="1"/>
  <c r="UC12" i="7" s="1"/>
  <c r="KE17" i="7"/>
  <c r="KE18" i="7"/>
  <c r="KF18" i="7" s="1"/>
  <c r="OV7" i="7"/>
  <c r="OW7" i="7" s="1"/>
  <c r="OX7" i="7" s="1"/>
  <c r="HT6" i="7"/>
  <c r="VK17" i="7"/>
  <c r="VL17" i="7" s="1"/>
  <c r="MN10" i="7"/>
  <c r="MO10" i="7" s="1"/>
  <c r="DD5" i="7"/>
  <c r="YF10" i="7"/>
  <c r="YG10" i="7" s="1"/>
  <c r="MO9" i="7"/>
  <c r="HT18" i="7"/>
  <c r="OV6" i="7"/>
  <c r="OW6" i="7" s="1"/>
  <c r="TN17" i="7"/>
  <c r="TO17" i="7" s="1"/>
  <c r="QU13" i="7"/>
  <c r="QV13" i="7" s="1"/>
  <c r="CO12" i="7"/>
  <c r="KF10" i="7"/>
  <c r="PG15" i="7"/>
  <c r="YR15" i="7"/>
  <c r="RG10" i="7"/>
  <c r="MB12" i="7"/>
  <c r="MC12" i="7" s="1"/>
  <c r="MD12" i="7" s="1"/>
  <c r="MP12" i="7" s="1"/>
  <c r="NB12" i="7" s="1"/>
  <c r="MX14" i="7"/>
  <c r="MX15" i="7"/>
  <c r="TC8" i="7"/>
  <c r="TD10" i="7" s="1"/>
  <c r="TE10" i="7" s="1"/>
  <c r="TY10" i="7"/>
  <c r="TY11" i="7"/>
  <c r="OM16" i="7"/>
  <c r="OY16" i="7" s="1"/>
  <c r="PK16" i="7" s="1"/>
  <c r="OX17" i="7"/>
  <c r="NA19" i="7"/>
  <c r="XU8" i="7"/>
  <c r="XV9" i="7" s="1"/>
  <c r="XW9" i="7" s="1"/>
  <c r="YQ10" i="7"/>
  <c r="YR11" i="7" s="1"/>
  <c r="YS11" i="7" s="1"/>
  <c r="RP11" i="7"/>
  <c r="RP10" i="7"/>
  <c r="QV12" i="7"/>
  <c r="RH12" i="7" s="1"/>
  <c r="RT12" i="7" s="1"/>
  <c r="YR19" i="7"/>
  <c r="YS19" i="7" s="1"/>
  <c r="MM13" i="7"/>
  <c r="MN13" i="7" s="1"/>
  <c r="YR18" i="7"/>
  <c r="YS18" i="7" s="1"/>
  <c r="VY9" i="7"/>
  <c r="JS8" i="7"/>
  <c r="KO11" i="7"/>
  <c r="KO10" i="7"/>
  <c r="KF9" i="7"/>
  <c r="TN18" i="7"/>
  <c r="TO18" i="7" s="1"/>
  <c r="MM17" i="7"/>
  <c r="MN17" i="7" s="1"/>
  <c r="MM18" i="7"/>
  <c r="MN18" i="7" s="1"/>
  <c r="PH19" i="7"/>
  <c r="PI19" i="7" s="1"/>
  <c r="PH18" i="7"/>
  <c r="PI18" i="7" s="1"/>
  <c r="KD6" i="7"/>
  <c r="KE6" i="7" s="1"/>
  <c r="KF6" i="7" s="1"/>
  <c r="RE17" i="7"/>
  <c r="RF17" i="7" s="1"/>
  <c r="RE18" i="7"/>
  <c r="RF18" i="7" s="1"/>
  <c r="NA18" i="7"/>
  <c r="EW9" i="7"/>
  <c r="HG18" i="7"/>
  <c r="HF16" i="7"/>
  <c r="HG6" i="7"/>
  <c r="HT17" i="7"/>
  <c r="CQ8" i="7"/>
  <c r="CQ9" i="7"/>
  <c r="CR9" i="7" s="1"/>
  <c r="DC6" i="7"/>
  <c r="DD6" i="7" s="1"/>
  <c r="DE5" i="7" s="1"/>
  <c r="WH11" i="7"/>
  <c r="FK9" i="7"/>
  <c r="HT5" i="7"/>
  <c r="MB8" i="7"/>
  <c r="MC10" i="7" s="1"/>
  <c r="MD10" i="7" s="1"/>
  <c r="MX10" i="7"/>
  <c r="MX11" i="7"/>
  <c r="RQ15" i="7"/>
  <c r="RR15" i="7" s="1"/>
  <c r="RQ14" i="7"/>
  <c r="MM5" i="7"/>
  <c r="MN5" i="7" s="1"/>
  <c r="MO5" i="7" s="1"/>
  <c r="VY10" i="7"/>
  <c r="YF18" i="7"/>
  <c r="YG18" i="7" s="1"/>
  <c r="YF17" i="7"/>
  <c r="YG17" i="7" s="1"/>
  <c r="VK16" i="7"/>
  <c r="VW18" i="7"/>
  <c r="VX18" i="7" s="1"/>
  <c r="TN6" i="7"/>
  <c r="TO6" i="7" s="1"/>
  <c r="VW17" i="7"/>
  <c r="VX17" i="7" s="1"/>
  <c r="TN5" i="7"/>
  <c r="TO5" i="7" s="1"/>
  <c r="TZ7" i="7"/>
  <c r="UA7" i="7" s="1"/>
  <c r="VL8" i="7"/>
  <c r="VM10" i="7" s="1"/>
  <c r="VN10" i="7" s="1"/>
  <c r="WH10" i="7"/>
  <c r="OK12" i="7"/>
  <c r="OL13" i="7" s="1"/>
  <c r="OM13" i="7" s="1"/>
  <c r="OY13" i="7" s="1"/>
  <c r="PK13" i="7" s="1"/>
  <c r="PG14" i="7"/>
  <c r="TZ6" i="7"/>
  <c r="UA6" i="7" s="1"/>
  <c r="UB6" i="7" s="1"/>
  <c r="FK6" i="7"/>
  <c r="FK5" i="7"/>
  <c r="TN10" i="7"/>
  <c r="TO10" i="7" s="1"/>
  <c r="TN9" i="7"/>
  <c r="TO9" i="7" s="1"/>
  <c r="FK10" i="7"/>
  <c r="KP7" i="7"/>
  <c r="KQ7" i="7" s="1"/>
  <c r="KP6" i="7"/>
  <c r="KQ6" i="7" s="1"/>
  <c r="HU10" i="7"/>
  <c r="HV10" i="7" s="1"/>
  <c r="FA12" i="7"/>
  <c r="FW14" i="7"/>
  <c r="FW15" i="7"/>
  <c r="HU9" i="7"/>
  <c r="HV9" i="7" s="1"/>
  <c r="VY6" i="7"/>
  <c r="VY5" i="7"/>
  <c r="OX10" i="7"/>
  <c r="YF5" i="7"/>
  <c r="YG5" i="7" s="1"/>
  <c r="YF6" i="7"/>
  <c r="YG6" i="7" s="1"/>
  <c r="OK4" i="7"/>
  <c r="OL7" i="7" s="1"/>
  <c r="OM7" i="7" s="1"/>
  <c r="PG6" i="7"/>
  <c r="PG7" i="7"/>
  <c r="DB18" i="7"/>
  <c r="MY7" i="7"/>
  <c r="MZ7" i="7" s="1"/>
  <c r="MY6" i="7"/>
  <c r="MZ6" i="7" s="1"/>
  <c r="TZ19" i="7"/>
  <c r="UA19" i="7" s="1"/>
  <c r="TZ18" i="7"/>
  <c r="UA18" i="7" s="1"/>
  <c r="JS12" i="7"/>
  <c r="JT12" i="7" s="1"/>
  <c r="KO14" i="7"/>
  <c r="KO15" i="7"/>
  <c r="RQ19" i="7"/>
  <c r="RR19" i="7" s="1"/>
  <c r="RQ18" i="7"/>
  <c r="TZ15" i="7"/>
  <c r="UA15" i="7" s="1"/>
  <c r="TZ14" i="7"/>
  <c r="UA14" i="7" s="1"/>
  <c r="KP19" i="7"/>
  <c r="KQ19" i="7" s="1"/>
  <c r="DE10" i="7"/>
  <c r="KP18" i="7"/>
  <c r="KQ18" i="7" s="1"/>
  <c r="DE9" i="7"/>
  <c r="MM14" i="7"/>
  <c r="MN14" i="7" s="1"/>
  <c r="MO14" i="7"/>
  <c r="MO13" i="7"/>
  <c r="XT5" i="7"/>
  <c r="XU5" i="7" s="1"/>
  <c r="EW10" i="7"/>
  <c r="XT4" i="7"/>
  <c r="QS4" i="7"/>
  <c r="HG5" i="7"/>
  <c r="RG14" i="7"/>
  <c r="RH14" i="7" s="1"/>
  <c r="RG13" i="7"/>
  <c r="QS7" i="7"/>
  <c r="QT7" i="7" s="1"/>
  <c r="QS5" i="7"/>
  <c r="QT5" i="7" s="1"/>
  <c r="EX18" i="7"/>
  <c r="QS6" i="7"/>
  <c r="QT6" i="7" s="1"/>
  <c r="EW8" i="7"/>
  <c r="OJ11" i="7"/>
  <c r="OK11" i="7" s="1"/>
  <c r="OJ9" i="7"/>
  <c r="OK9" i="7" s="1"/>
  <c r="VK6" i="7"/>
  <c r="VL6" i="7" s="1"/>
  <c r="OJ8" i="7"/>
  <c r="VK5" i="7"/>
  <c r="VL5" i="7" s="1"/>
  <c r="EW5" i="7"/>
  <c r="HG4" i="7"/>
  <c r="EX8" i="7"/>
  <c r="CO14" i="7"/>
  <c r="HU14" i="7"/>
  <c r="HV14" i="7" s="1"/>
  <c r="HU13" i="7"/>
  <c r="HV13" i="7" s="1"/>
  <c r="FL14" i="7"/>
  <c r="FM14" i="7" s="1"/>
  <c r="FL13" i="7"/>
  <c r="FM13" i="7" s="1"/>
  <c r="CP5" i="7"/>
  <c r="DB14" i="7"/>
  <c r="DC14" i="7" s="1"/>
  <c r="DD14" i="7" s="1"/>
  <c r="HF5" i="7"/>
  <c r="HF18" i="7"/>
  <c r="HG17" i="7"/>
  <c r="HH11" i="7"/>
  <c r="CN12" i="7"/>
  <c r="HF6" i="7"/>
  <c r="EX10" i="7"/>
  <c r="EW6" i="7"/>
  <c r="EW11" i="7"/>
  <c r="EW4" i="7"/>
  <c r="EX11" i="7"/>
  <c r="CO15" i="7"/>
  <c r="CO13" i="7"/>
  <c r="EW7" i="7"/>
  <c r="CN14" i="7"/>
  <c r="CO17" i="7"/>
  <c r="HG7" i="7"/>
  <c r="CN13" i="7"/>
  <c r="CN15" i="7"/>
  <c r="CO19" i="7"/>
  <c r="EX5" i="7"/>
  <c r="EX7" i="7"/>
  <c r="CO16" i="7"/>
  <c r="EX9" i="7"/>
  <c r="AV14" i="7"/>
  <c r="EW18" i="7"/>
  <c r="HG16" i="7"/>
  <c r="CO18" i="7"/>
  <c r="EX17" i="7"/>
  <c r="EW19" i="7"/>
  <c r="HH14" i="7"/>
  <c r="HH15" i="7"/>
  <c r="HH12" i="7"/>
  <c r="HH13" i="7"/>
  <c r="CN18" i="7"/>
  <c r="HF19" i="7"/>
  <c r="EX4" i="7"/>
  <c r="HF17" i="7"/>
  <c r="EW17" i="7"/>
  <c r="EX19" i="7"/>
  <c r="DC13" i="7"/>
  <c r="DD13" i="7" s="1"/>
  <c r="CN16" i="7"/>
  <c r="HG19" i="7"/>
  <c r="OL6" i="7"/>
  <c r="OM6" i="7" s="1"/>
  <c r="CN17" i="7"/>
  <c r="HH8" i="7"/>
  <c r="HH9" i="7"/>
  <c r="HH10" i="7"/>
  <c r="HF7" i="7"/>
  <c r="CN19" i="7"/>
  <c r="AV13" i="7"/>
  <c r="FB14" i="7" l="1"/>
  <c r="FC14" i="7" s="1"/>
  <c r="QU8" i="7"/>
  <c r="QV8" i="7" s="1"/>
  <c r="RH8" i="7" s="1"/>
  <c r="RT8" i="7" s="1"/>
  <c r="MC15" i="7"/>
  <c r="MD15" i="7" s="1"/>
  <c r="MP15" i="7" s="1"/>
  <c r="MC8" i="7"/>
  <c r="JT9" i="7"/>
  <c r="JU9" i="7" s="1"/>
  <c r="KG9" i="7" s="1"/>
  <c r="KS9" i="7" s="1"/>
  <c r="JT10" i="7"/>
  <c r="JU10" i="7" s="1"/>
  <c r="KG10" i="7" s="1"/>
  <c r="XV10" i="7"/>
  <c r="XW10" i="7" s="1"/>
  <c r="YS15" i="7"/>
  <c r="VM8" i="7"/>
  <c r="VN8" i="7" s="1"/>
  <c r="VZ8" i="7" s="1"/>
  <c r="WL8" i="7" s="1"/>
  <c r="XV8" i="7"/>
  <c r="XW8" i="7" s="1"/>
  <c r="YI8" i="7" s="1"/>
  <c r="YU8" i="7" s="1"/>
  <c r="XV11" i="7"/>
  <c r="XW11" i="7" s="1"/>
  <c r="YI11" i="7" s="1"/>
  <c r="YR14" i="7"/>
  <c r="YS14" i="7" s="1"/>
  <c r="YT14" i="7" s="1"/>
  <c r="YU14" i="7" s="1"/>
  <c r="WI14" i="7"/>
  <c r="WJ14" i="7" s="1"/>
  <c r="WI15" i="7"/>
  <c r="WJ15" i="7" s="1"/>
  <c r="FB13" i="7"/>
  <c r="FC13" i="7" s="1"/>
  <c r="VZ10" i="7"/>
  <c r="MP10" i="7"/>
  <c r="VM9" i="7"/>
  <c r="VN9" i="7" s="1"/>
  <c r="VZ9" i="7" s="1"/>
  <c r="WL9" i="7" s="1"/>
  <c r="MC9" i="7"/>
  <c r="MD9" i="7" s="1"/>
  <c r="MP9" i="7" s="1"/>
  <c r="NB9" i="7" s="1"/>
  <c r="VM11" i="7"/>
  <c r="VN11" i="7" s="1"/>
  <c r="VZ11" i="7" s="1"/>
  <c r="FB12" i="7"/>
  <c r="OL5" i="7"/>
  <c r="OM5" i="7" s="1"/>
  <c r="JT8" i="7"/>
  <c r="JU8" i="7" s="1"/>
  <c r="KG8" i="7" s="1"/>
  <c r="KS8" i="7" s="1"/>
  <c r="OL14" i="7"/>
  <c r="OM14" i="7" s="1"/>
  <c r="OY14" i="7" s="1"/>
  <c r="JT11" i="7"/>
  <c r="JU11" i="7" s="1"/>
  <c r="KG11" i="7" s="1"/>
  <c r="OY17" i="7"/>
  <c r="PK17" i="7" s="1"/>
  <c r="NB19" i="7"/>
  <c r="TD11" i="7"/>
  <c r="TE11" i="7" s="1"/>
  <c r="TQ11" i="7" s="1"/>
  <c r="CQ5" i="7"/>
  <c r="CR5" i="7" s="1"/>
  <c r="OL4" i="7"/>
  <c r="OM4" i="7" s="1"/>
  <c r="OY4" i="7" s="1"/>
  <c r="PK4" i="7" s="1"/>
  <c r="FB15" i="7"/>
  <c r="FC15" i="7" s="1"/>
  <c r="FO15" i="7" s="1"/>
  <c r="QU10" i="7"/>
  <c r="QV10" i="7" s="1"/>
  <c r="RH10" i="7" s="1"/>
  <c r="TD8" i="7"/>
  <c r="TE8" i="7" s="1"/>
  <c r="TQ8" i="7" s="1"/>
  <c r="UC8" i="7" s="1"/>
  <c r="TD9" i="7"/>
  <c r="TE9" i="7" s="1"/>
  <c r="MC13" i="7"/>
  <c r="MD13" i="7" s="1"/>
  <c r="MP13" i="7" s="1"/>
  <c r="NB13" i="7" s="1"/>
  <c r="MC14" i="7"/>
  <c r="MD14" i="7" s="1"/>
  <c r="MP14" i="7" s="1"/>
  <c r="MC11" i="7"/>
  <c r="MD11" i="7" s="1"/>
  <c r="MP11" i="7" s="1"/>
  <c r="VM4" i="7"/>
  <c r="VN4" i="7" s="1"/>
  <c r="VZ4" i="7" s="1"/>
  <c r="WL4" i="7" s="1"/>
  <c r="OL15" i="7"/>
  <c r="OM15" i="7" s="1"/>
  <c r="OY15" i="7" s="1"/>
  <c r="JT14" i="7"/>
  <c r="JU14" i="7" s="1"/>
  <c r="KG14" i="7" s="1"/>
  <c r="JT15" i="7"/>
  <c r="JU15" i="7" s="1"/>
  <c r="KG15" i="7" s="1"/>
  <c r="EY10" i="7"/>
  <c r="EY18" i="7"/>
  <c r="HH6" i="7"/>
  <c r="EY6" i="7"/>
  <c r="HH7" i="7"/>
  <c r="EY11" i="7"/>
  <c r="QU11" i="7"/>
  <c r="QV11" i="7" s="1"/>
  <c r="RH11" i="7" s="1"/>
  <c r="EY19" i="7"/>
  <c r="EY7" i="7"/>
  <c r="CP14" i="7"/>
  <c r="CP15" i="7"/>
  <c r="CQ6" i="7"/>
  <c r="CR6" i="7" s="1"/>
  <c r="CQ7" i="7"/>
  <c r="CR7" i="7" s="1"/>
  <c r="CP18" i="7"/>
  <c r="CP19" i="7"/>
  <c r="AJ14" i="7"/>
  <c r="AK14" i="7" s="1"/>
  <c r="AW14" i="7" s="1"/>
  <c r="AJ15" i="7"/>
  <c r="AK15" i="7" s="1"/>
  <c r="AW15" i="7" s="1"/>
  <c r="OL12" i="7"/>
  <c r="OM12" i="7" s="1"/>
  <c r="OY12" i="7" s="1"/>
  <c r="PK12" i="7" s="1"/>
  <c r="QU9" i="7"/>
  <c r="QV9" i="7" s="1"/>
  <c r="RH9" i="7" s="1"/>
  <c r="RT9" i="7" s="1"/>
  <c r="JT13" i="7"/>
  <c r="JU13" i="7" s="1"/>
  <c r="KG13" i="7" s="1"/>
  <c r="KS13" i="7" s="1"/>
  <c r="EY17" i="7"/>
  <c r="EY16" i="7"/>
  <c r="EY9" i="7"/>
  <c r="RR18" i="7"/>
  <c r="RS18" i="7" s="1"/>
  <c r="RR14" i="7"/>
  <c r="RS15" i="7" s="1"/>
  <c r="RT15" i="7" s="1"/>
  <c r="EY8" i="7"/>
  <c r="PH15" i="7"/>
  <c r="PI15" i="7" s="1"/>
  <c r="CP12" i="7"/>
  <c r="CR8" i="7"/>
  <c r="CS9" i="7" s="1"/>
  <c r="CT9" i="7" s="1"/>
  <c r="DF9" i="7" s="1"/>
  <c r="DR9" i="7" s="1"/>
  <c r="DN10" i="7"/>
  <c r="DN11" i="7"/>
  <c r="CP16" i="7"/>
  <c r="CP17" i="7"/>
  <c r="AJ12" i="7"/>
  <c r="AK12" i="7" s="1"/>
  <c r="AW12" i="7" s="1"/>
  <c r="BI12" i="7" s="1"/>
  <c r="AJ13" i="7"/>
  <c r="AK13" i="7" s="1"/>
  <c r="AW13" i="7" s="1"/>
  <c r="BI13" i="7" s="1"/>
  <c r="BF19" i="7"/>
  <c r="BG19" i="7" s="1"/>
  <c r="BF7" i="7"/>
  <c r="BG7" i="7" s="1"/>
  <c r="BF18" i="7"/>
  <c r="BG18" i="7" s="1"/>
  <c r="BF11" i="7"/>
  <c r="BG11" i="7" s="1"/>
  <c r="BE14" i="7"/>
  <c r="BE15" i="7"/>
  <c r="BF6" i="7"/>
  <c r="BG6" i="7" s="1"/>
  <c r="BF10" i="7"/>
  <c r="BG10" i="7" s="1"/>
  <c r="FC12" i="7"/>
  <c r="FO12" i="7" s="1"/>
  <c r="GA12" i="7" s="1"/>
  <c r="KG18" i="7"/>
  <c r="KF17" i="7"/>
  <c r="KG17" i="7" s="1"/>
  <c r="KS17" i="7" s="1"/>
  <c r="OY7" i="7"/>
  <c r="OX6" i="7"/>
  <c r="OY6" i="7" s="1"/>
  <c r="YH10" i="7"/>
  <c r="YH9" i="7"/>
  <c r="YI9" i="7" s="1"/>
  <c r="YU9" i="7" s="1"/>
  <c r="OX5" i="7"/>
  <c r="RH13" i="7"/>
  <c r="RT13" i="7" s="1"/>
  <c r="JU12" i="7"/>
  <c r="KG12" i="7" s="1"/>
  <c r="KS12" i="7" s="1"/>
  <c r="TP10" i="7"/>
  <c r="TQ10" i="7" s="1"/>
  <c r="MD8" i="7"/>
  <c r="MP8" i="7" s="1"/>
  <c r="NB8" i="7" s="1"/>
  <c r="MY15" i="7"/>
  <c r="MZ15" i="7" s="1"/>
  <c r="MY14" i="7"/>
  <c r="MZ14" i="7" s="1"/>
  <c r="UB7" i="7"/>
  <c r="UC7" i="7" s="1"/>
  <c r="RG18" i="7"/>
  <c r="RH18" i="7" s="1"/>
  <c r="TZ11" i="7"/>
  <c r="UA11" i="7" s="1"/>
  <c r="TZ10" i="7"/>
  <c r="UA10" i="7" s="1"/>
  <c r="HW9" i="7"/>
  <c r="YR10" i="7"/>
  <c r="YS10" i="7" s="1"/>
  <c r="YT11" i="7" s="1"/>
  <c r="RQ10" i="7"/>
  <c r="RQ11" i="7"/>
  <c r="RR11" i="7" s="1"/>
  <c r="YT19" i="7"/>
  <c r="YU19" i="7" s="1"/>
  <c r="YT18" i="7"/>
  <c r="KP11" i="7"/>
  <c r="KQ11" i="7" s="1"/>
  <c r="KP10" i="7"/>
  <c r="KQ10" i="7" s="1"/>
  <c r="TP18" i="7"/>
  <c r="TQ18" i="7" s="1"/>
  <c r="TP17" i="7"/>
  <c r="TQ17" i="7" s="1"/>
  <c r="UC17" i="7" s="1"/>
  <c r="MO17" i="7"/>
  <c r="MP17" i="7" s="1"/>
  <c r="NB17" i="7" s="1"/>
  <c r="MO18" i="7"/>
  <c r="MP18" i="7" s="1"/>
  <c r="NB18" i="7" s="1"/>
  <c r="PJ19" i="7"/>
  <c r="PK19" i="7" s="1"/>
  <c r="PJ18" i="7"/>
  <c r="PK18" i="7" s="1"/>
  <c r="VL16" i="7"/>
  <c r="WH18" i="7"/>
  <c r="WH19" i="7"/>
  <c r="KG6" i="7"/>
  <c r="KF5" i="7"/>
  <c r="KG5" i="7" s="1"/>
  <c r="KS5" i="7" s="1"/>
  <c r="RG17" i="7"/>
  <c r="RH17" i="7" s="1"/>
  <c r="RT17" i="7" s="1"/>
  <c r="HU17" i="7"/>
  <c r="HV17" i="7" s="1"/>
  <c r="HU18" i="7"/>
  <c r="HV18" i="7" s="1"/>
  <c r="WH7" i="7"/>
  <c r="WH6" i="7"/>
  <c r="WI11" i="7"/>
  <c r="WJ11" i="7" s="1"/>
  <c r="DE6" i="7"/>
  <c r="HU5" i="7"/>
  <c r="HV5" i="7" s="1"/>
  <c r="HU6" i="7"/>
  <c r="HV6" i="7" s="1"/>
  <c r="MY10" i="7"/>
  <c r="MZ10" i="7" s="1"/>
  <c r="MY11" i="7"/>
  <c r="MZ11" i="7" s="1"/>
  <c r="XU4" i="7"/>
  <c r="XV5" i="7" s="1"/>
  <c r="XW5" i="7" s="1"/>
  <c r="YQ6" i="7"/>
  <c r="YQ7" i="7"/>
  <c r="MP5" i="7"/>
  <c r="NB5" i="7" s="1"/>
  <c r="MO6" i="7"/>
  <c r="MP6" i="7" s="1"/>
  <c r="YH17" i="7"/>
  <c r="YI17" i="7" s="1"/>
  <c r="YU17" i="7" s="1"/>
  <c r="YH18" i="7"/>
  <c r="YI18" i="7" s="1"/>
  <c r="VY18" i="7"/>
  <c r="TP6" i="7"/>
  <c r="TQ6" i="7" s="1"/>
  <c r="UC6" i="7" s="1"/>
  <c r="TP5" i="7"/>
  <c r="TQ5" i="7" s="1"/>
  <c r="UC5" i="7" s="1"/>
  <c r="VY17" i="7"/>
  <c r="PH14" i="7"/>
  <c r="PI14" i="7" s="1"/>
  <c r="WI10" i="7"/>
  <c r="WJ10" i="7" s="1"/>
  <c r="FL6" i="7"/>
  <c r="FM6" i="7" s="1"/>
  <c r="FL5" i="7"/>
  <c r="FM5" i="7" s="1"/>
  <c r="FN5" i="7" s="1"/>
  <c r="TP9" i="7"/>
  <c r="OK8" i="7"/>
  <c r="OL10" i="7" s="1"/>
  <c r="OM10" i="7" s="1"/>
  <c r="OY10" i="7" s="1"/>
  <c r="PG10" i="7"/>
  <c r="PG11" i="7"/>
  <c r="KR7" i="7"/>
  <c r="KS7" i="7" s="1"/>
  <c r="KR6" i="7"/>
  <c r="FL10" i="7"/>
  <c r="FM10" i="7" s="1"/>
  <c r="FL9" i="7"/>
  <c r="FM9" i="7" s="1"/>
  <c r="FN9" i="7" s="1"/>
  <c r="FX15" i="7"/>
  <c r="FY15" i="7" s="1"/>
  <c r="FX14" i="7"/>
  <c r="FY14" i="7" s="1"/>
  <c r="HW10" i="7"/>
  <c r="YH6" i="7"/>
  <c r="YH5" i="7"/>
  <c r="PH7" i="7"/>
  <c r="PI7" i="7" s="1"/>
  <c r="PH6" i="7"/>
  <c r="PI6" i="7" s="1"/>
  <c r="DC18" i="7"/>
  <c r="DD18" i="7" s="1"/>
  <c r="DC17" i="7"/>
  <c r="DD17" i="7" s="1"/>
  <c r="NA7" i="7"/>
  <c r="NB7" i="7" s="1"/>
  <c r="NA6" i="7"/>
  <c r="UB18" i="7"/>
  <c r="UB19" i="7"/>
  <c r="UC19" i="7" s="1"/>
  <c r="CP13" i="7"/>
  <c r="KP15" i="7"/>
  <c r="KQ15" i="7" s="1"/>
  <c r="KP14" i="7"/>
  <c r="KQ14" i="7" s="1"/>
  <c r="QT4" i="7"/>
  <c r="RP6" i="7"/>
  <c r="RP7" i="7"/>
  <c r="UB14" i="7"/>
  <c r="UC14" i="7" s="1"/>
  <c r="UB15" i="7"/>
  <c r="UC15" i="7" s="1"/>
  <c r="KR19" i="7"/>
  <c r="KS19" i="7" s="1"/>
  <c r="KR18" i="7"/>
  <c r="VM5" i="7"/>
  <c r="VN5" i="7" s="1"/>
  <c r="VZ5" i="7" s="1"/>
  <c r="WL5" i="7" s="1"/>
  <c r="VM7" i="7"/>
  <c r="VN7" i="7" s="1"/>
  <c r="VZ7" i="7" s="1"/>
  <c r="VM6" i="7"/>
  <c r="VN6" i="7" s="1"/>
  <c r="VZ6" i="7" s="1"/>
  <c r="HH5" i="7"/>
  <c r="HH4" i="7"/>
  <c r="HW14" i="7"/>
  <c r="FN14" i="7"/>
  <c r="FO14" i="7" s="1"/>
  <c r="HW13" i="7"/>
  <c r="FN13" i="7"/>
  <c r="CQ4" i="7"/>
  <c r="DN7" i="7" s="1"/>
  <c r="DE14" i="7"/>
  <c r="DE13" i="7"/>
  <c r="HH16" i="7"/>
  <c r="HH17" i="7"/>
  <c r="HH18" i="7"/>
  <c r="HH19" i="7"/>
  <c r="EY4" i="7"/>
  <c r="EY5" i="7"/>
  <c r="HI12" i="7"/>
  <c r="HI13" i="7"/>
  <c r="HJ13" i="7" s="1"/>
  <c r="HI14" i="7"/>
  <c r="HJ14" i="7" s="1"/>
  <c r="HI15" i="7"/>
  <c r="HJ15" i="7" s="1"/>
  <c r="HI8" i="7"/>
  <c r="HI9" i="7"/>
  <c r="HJ9" i="7" s="1"/>
  <c r="HI10" i="7"/>
  <c r="HJ10" i="7" s="1"/>
  <c r="HI11" i="7"/>
  <c r="HJ11" i="7" s="1"/>
  <c r="YU11" i="7" l="1"/>
  <c r="YI10" i="7"/>
  <c r="EZ18" i="7"/>
  <c r="FA18" i="7" s="1"/>
  <c r="YT15" i="7"/>
  <c r="YU15" i="7" s="1"/>
  <c r="YV15" i="7" s="1"/>
  <c r="YW15" i="7" s="1"/>
  <c r="WK15" i="7"/>
  <c r="WL15" i="7" s="1"/>
  <c r="WK14" i="7"/>
  <c r="WL14" i="7" s="1"/>
  <c r="FO13" i="7"/>
  <c r="GA13" i="7" s="1"/>
  <c r="RS14" i="7"/>
  <c r="RT14" i="7" s="1"/>
  <c r="OY5" i="7"/>
  <c r="PK5" i="7" s="1"/>
  <c r="KS18" i="7"/>
  <c r="KT16" i="7" s="1"/>
  <c r="TQ9" i="7"/>
  <c r="UC9" i="7" s="1"/>
  <c r="EZ19" i="7"/>
  <c r="FA19" i="7" s="1"/>
  <c r="EZ17" i="7"/>
  <c r="FA17" i="7" s="1"/>
  <c r="EZ8" i="7"/>
  <c r="EZ16" i="7"/>
  <c r="FA16" i="7" s="1"/>
  <c r="OL9" i="7"/>
  <c r="OM9" i="7" s="1"/>
  <c r="OY9" i="7" s="1"/>
  <c r="PK9" i="7" s="1"/>
  <c r="HI7" i="7"/>
  <c r="HJ7" i="7" s="1"/>
  <c r="HI6" i="7"/>
  <c r="HJ6" i="7" s="1"/>
  <c r="QU4" i="7"/>
  <c r="QV4" i="7" s="1"/>
  <c r="RH4" i="7" s="1"/>
  <c r="RT4" i="7" s="1"/>
  <c r="QU6" i="7"/>
  <c r="QV6" i="7" s="1"/>
  <c r="RH6" i="7" s="1"/>
  <c r="QU7" i="7"/>
  <c r="QV7" i="7" s="1"/>
  <c r="RH7" i="7" s="1"/>
  <c r="XV6" i="7"/>
  <c r="XW6" i="7" s="1"/>
  <c r="YI6" i="7" s="1"/>
  <c r="XV7" i="7"/>
  <c r="XW7" i="7" s="1"/>
  <c r="YI7" i="7" s="1"/>
  <c r="VM17" i="7"/>
  <c r="VN17" i="7" s="1"/>
  <c r="VZ17" i="7" s="1"/>
  <c r="WL17" i="7" s="1"/>
  <c r="VM19" i="7"/>
  <c r="VN19" i="7" s="1"/>
  <c r="VZ19" i="7" s="1"/>
  <c r="VM18" i="7"/>
  <c r="VN18" i="7" s="1"/>
  <c r="VZ18" i="7" s="1"/>
  <c r="EZ9" i="7"/>
  <c r="FA9" i="7" s="1"/>
  <c r="OL8" i="7"/>
  <c r="OM8" i="7" s="1"/>
  <c r="OY8" i="7" s="1"/>
  <c r="PK8" i="7" s="1"/>
  <c r="OL11" i="7"/>
  <c r="OM11" i="7" s="1"/>
  <c r="OY11" i="7" s="1"/>
  <c r="EZ11" i="7"/>
  <c r="FA11" i="7" s="1"/>
  <c r="EZ10" i="7"/>
  <c r="FA10" i="7" s="1"/>
  <c r="EZ6" i="7"/>
  <c r="FA6" i="7" s="1"/>
  <c r="EZ7" i="7"/>
  <c r="FA7" i="7" s="1"/>
  <c r="CQ14" i="7"/>
  <c r="CR14" i="7" s="1"/>
  <c r="CQ15" i="7"/>
  <c r="CR15" i="7" s="1"/>
  <c r="CS8" i="7"/>
  <c r="CT8" i="7" s="1"/>
  <c r="DF8" i="7" s="1"/>
  <c r="DR8" i="7" s="1"/>
  <c r="CS10" i="7"/>
  <c r="CT10" i="7" s="1"/>
  <c r="DF10" i="7" s="1"/>
  <c r="CS11" i="7"/>
  <c r="CT11" i="7" s="1"/>
  <c r="DF11" i="7" s="1"/>
  <c r="CQ18" i="7"/>
  <c r="CR18" i="7" s="1"/>
  <c r="CQ19" i="7"/>
  <c r="CR19" i="7" s="1"/>
  <c r="RS19" i="7"/>
  <c r="RT19" i="7" s="1"/>
  <c r="WI6" i="7"/>
  <c r="WJ6" i="7" s="1"/>
  <c r="CQ16" i="7"/>
  <c r="CR16" i="7" s="1"/>
  <c r="PJ15" i="7"/>
  <c r="PK15" i="7" s="1"/>
  <c r="FZ14" i="7"/>
  <c r="GA14" i="7" s="1"/>
  <c r="RR10" i="7"/>
  <c r="XV4" i="7"/>
  <c r="XW4" i="7" s="1"/>
  <c r="YI4" i="7" s="1"/>
  <c r="YU4" i="7" s="1"/>
  <c r="VM16" i="7"/>
  <c r="VN16" i="7" s="1"/>
  <c r="VZ16" i="7" s="1"/>
  <c r="WL16" i="7" s="1"/>
  <c r="QU5" i="7"/>
  <c r="QV5" i="7" s="1"/>
  <c r="RH5" i="7" s="1"/>
  <c r="RT5" i="7" s="1"/>
  <c r="FW19" i="7"/>
  <c r="CQ17" i="7"/>
  <c r="DO10" i="7"/>
  <c r="DP10" i="7" s="1"/>
  <c r="DO11" i="7"/>
  <c r="DP11" i="7" s="1"/>
  <c r="BH11" i="7"/>
  <c r="BI11" i="7" s="1"/>
  <c r="BH19" i="7"/>
  <c r="BI19" i="7" s="1"/>
  <c r="BH6" i="7"/>
  <c r="BI6" i="7" s="1"/>
  <c r="BH18" i="7"/>
  <c r="BI18" i="7" s="1"/>
  <c r="BH7" i="7"/>
  <c r="BI7" i="7" s="1"/>
  <c r="BF15" i="7"/>
  <c r="BG15" i="7" s="1"/>
  <c r="BH10" i="7"/>
  <c r="BI10" i="7" s="1"/>
  <c r="BF14" i="7"/>
  <c r="BG14" i="7" s="1"/>
  <c r="HW5" i="7"/>
  <c r="WI7" i="7"/>
  <c r="WJ7" i="7" s="1"/>
  <c r="WI18" i="7"/>
  <c r="WJ18" i="7" s="1"/>
  <c r="HW17" i="7"/>
  <c r="NA14" i="7"/>
  <c r="RT18" i="7"/>
  <c r="UB10" i="7"/>
  <c r="UC10" i="7" s="1"/>
  <c r="NA15" i="7"/>
  <c r="NB15" i="7" s="1"/>
  <c r="KS6" i="7"/>
  <c r="KT5" i="7" s="1"/>
  <c r="KU5" i="7" s="1"/>
  <c r="UB11" i="7"/>
  <c r="UC11" i="7" s="1"/>
  <c r="KR11" i="7"/>
  <c r="KS11" i="7" s="1"/>
  <c r="YT10" i="7"/>
  <c r="YU18" i="7"/>
  <c r="YV17" i="7" s="1"/>
  <c r="YW17" i="7" s="1"/>
  <c r="RS11" i="7"/>
  <c r="RT11" i="7" s="1"/>
  <c r="RS10" i="7"/>
  <c r="KR10" i="7"/>
  <c r="KS10" i="7" s="1"/>
  <c r="NB6" i="7"/>
  <c r="NC4" i="7" s="1"/>
  <c r="ND4" i="7" s="1"/>
  <c r="UC18" i="7"/>
  <c r="UD17" i="7" s="1"/>
  <c r="UE17" i="7" s="1"/>
  <c r="NC18" i="7"/>
  <c r="ND18" i="7" s="1"/>
  <c r="NC17" i="7"/>
  <c r="ND17" i="7" s="1"/>
  <c r="NC16" i="7"/>
  <c r="ND16" i="7" s="1"/>
  <c r="NC19" i="7"/>
  <c r="ND19" i="7" s="1"/>
  <c r="PL19" i="7"/>
  <c r="PM19" i="7" s="1"/>
  <c r="PL17" i="7"/>
  <c r="PM17" i="7" s="1"/>
  <c r="PL16" i="7"/>
  <c r="PM16" i="7" s="1"/>
  <c r="PL18" i="7"/>
  <c r="PM18" i="7" s="1"/>
  <c r="FW18" i="7"/>
  <c r="WI19" i="7"/>
  <c r="WJ19" i="7" s="1"/>
  <c r="WK19" i="7" s="1"/>
  <c r="FA8" i="7"/>
  <c r="FW10" i="7"/>
  <c r="FW11" i="7"/>
  <c r="YI5" i="7"/>
  <c r="YU5" i="7" s="1"/>
  <c r="HW18" i="7"/>
  <c r="WK11" i="7"/>
  <c r="WL11" i="7" s="1"/>
  <c r="HJ8" i="7"/>
  <c r="HK9" i="7" s="1"/>
  <c r="HL9" i="7" s="1"/>
  <c r="HX9" i="7" s="1"/>
  <c r="IJ9" i="7" s="1"/>
  <c r="IF10" i="7"/>
  <c r="IF11" i="7"/>
  <c r="HW6" i="7"/>
  <c r="NA10" i="7"/>
  <c r="NA11" i="7"/>
  <c r="NB11" i="7" s="1"/>
  <c r="YR7" i="7"/>
  <c r="YS7" i="7" s="1"/>
  <c r="YR6" i="7"/>
  <c r="YS6" i="7" s="1"/>
  <c r="UD7" i="7"/>
  <c r="UE7" i="7" s="1"/>
  <c r="WK10" i="7"/>
  <c r="WL10" i="7" s="1"/>
  <c r="PJ14" i="7"/>
  <c r="PK14" i="7" s="1"/>
  <c r="UD6" i="7"/>
  <c r="UE6" i="7" s="1"/>
  <c r="UD5" i="7"/>
  <c r="UE5" i="7" s="1"/>
  <c r="UD4" i="7"/>
  <c r="UE4" i="7" s="1"/>
  <c r="FN6" i="7"/>
  <c r="PH11" i="7"/>
  <c r="PI11" i="7" s="1"/>
  <c r="PH10" i="7"/>
  <c r="PI10" i="7" s="1"/>
  <c r="FN10" i="7"/>
  <c r="FZ15" i="7"/>
  <c r="GA15" i="7" s="1"/>
  <c r="PJ7" i="7"/>
  <c r="PK7" i="7" s="1"/>
  <c r="PJ6" i="7"/>
  <c r="PK6" i="7" s="1"/>
  <c r="DE18" i="7"/>
  <c r="DE17" i="7"/>
  <c r="CQ13" i="7"/>
  <c r="CR13" i="7" s="1"/>
  <c r="CQ12" i="7"/>
  <c r="KR14" i="7"/>
  <c r="KS14" i="7" s="1"/>
  <c r="KR15" i="7"/>
  <c r="KS15" i="7" s="1"/>
  <c r="UD15" i="7"/>
  <c r="UE15" i="7" s="1"/>
  <c r="RQ7" i="7"/>
  <c r="RR7" i="7" s="1"/>
  <c r="RQ6" i="7"/>
  <c r="UD13" i="7"/>
  <c r="UE13" i="7" s="1"/>
  <c r="UD14" i="7"/>
  <c r="UE14" i="7" s="1"/>
  <c r="UD12" i="7"/>
  <c r="UE12" i="7" s="1"/>
  <c r="HJ12" i="7"/>
  <c r="HK13" i="7" s="1"/>
  <c r="HL13" i="7" s="1"/>
  <c r="HX13" i="7" s="1"/>
  <c r="IJ13" i="7" s="1"/>
  <c r="IF14" i="7"/>
  <c r="IF15" i="7"/>
  <c r="KT17" i="7"/>
  <c r="KU17" i="7" s="1"/>
  <c r="CR4" i="7"/>
  <c r="DN6" i="7"/>
  <c r="DO7" i="7" s="1"/>
  <c r="DP7" i="7" s="1"/>
  <c r="HI4" i="7"/>
  <c r="HI5" i="7"/>
  <c r="HJ5" i="7" s="1"/>
  <c r="EZ4" i="7"/>
  <c r="EZ5" i="7"/>
  <c r="FA5" i="7" s="1"/>
  <c r="HI16" i="7"/>
  <c r="HI17" i="7"/>
  <c r="HJ17" i="7" s="1"/>
  <c r="HI18" i="7"/>
  <c r="HJ18" i="7" s="1"/>
  <c r="HI19" i="7"/>
  <c r="HJ19" i="7" s="1"/>
  <c r="DN19" i="7" l="1"/>
  <c r="YU10" i="7"/>
  <c r="WM12" i="7"/>
  <c r="WN12" i="7" s="1"/>
  <c r="CX38" i="3" s="1"/>
  <c r="WM15" i="7"/>
  <c r="WN15" i="7" s="1"/>
  <c r="YV14" i="7"/>
  <c r="YW14" i="7" s="1"/>
  <c r="YV13" i="7"/>
  <c r="YW13" i="7" s="1"/>
  <c r="YV12" i="7"/>
  <c r="YW12" i="7" s="1"/>
  <c r="DI38" i="3" s="1"/>
  <c r="WM13" i="7"/>
  <c r="WN13" i="7" s="1"/>
  <c r="WM14" i="7"/>
  <c r="WN14" i="7" s="1"/>
  <c r="KT19" i="7"/>
  <c r="KU19" i="7" s="1"/>
  <c r="KT18" i="7"/>
  <c r="KU18" i="7" s="1"/>
  <c r="RU14" i="7"/>
  <c r="RV14" i="7" s="1"/>
  <c r="RU13" i="7"/>
  <c r="RV13" i="7" s="1"/>
  <c r="RU12" i="7"/>
  <c r="RV12" i="7" s="1"/>
  <c r="CB38" i="3" s="1"/>
  <c r="RU15" i="7"/>
  <c r="RV15" i="7" s="1"/>
  <c r="CM36" i="3"/>
  <c r="CP36" i="3"/>
  <c r="CP45" i="3" s="1"/>
  <c r="CM38" i="3"/>
  <c r="CP38" i="3"/>
  <c r="CP47" i="3" s="1"/>
  <c r="CM49" i="3" s="1"/>
  <c r="BQ39" i="3"/>
  <c r="BT39" i="3"/>
  <c r="BT46" i="3" s="1"/>
  <c r="BF39" i="3"/>
  <c r="BI39" i="3"/>
  <c r="BI46" i="3" s="1"/>
  <c r="FB17" i="7"/>
  <c r="FC17" i="7" s="1"/>
  <c r="FO17" i="7" s="1"/>
  <c r="GA17" i="7" s="1"/>
  <c r="FB16" i="7"/>
  <c r="FC16" i="7" s="1"/>
  <c r="FO16" i="7" s="1"/>
  <c r="GA16" i="7" s="1"/>
  <c r="RU17" i="7"/>
  <c r="RV17" i="7" s="1"/>
  <c r="HK11" i="7"/>
  <c r="HL11" i="7" s="1"/>
  <c r="HX11" i="7" s="1"/>
  <c r="RT10" i="7"/>
  <c r="RU10" i="7" s="1"/>
  <c r="RV10" i="7" s="1"/>
  <c r="BJ7" i="7"/>
  <c r="BK7" i="7" s="1"/>
  <c r="HK12" i="7"/>
  <c r="HL12" i="7" s="1"/>
  <c r="HX12" i="7" s="1"/>
  <c r="IJ12" i="7" s="1"/>
  <c r="FB19" i="7"/>
  <c r="FC19" i="7" s="1"/>
  <c r="FO19" i="7" s="1"/>
  <c r="HK15" i="7"/>
  <c r="HL15" i="7" s="1"/>
  <c r="HX15" i="7" s="1"/>
  <c r="FB18" i="7"/>
  <c r="FC18" i="7" s="1"/>
  <c r="FO18" i="7" s="1"/>
  <c r="WL19" i="7"/>
  <c r="HK14" i="7"/>
  <c r="HL14" i="7" s="1"/>
  <c r="HX14" i="7" s="1"/>
  <c r="FB9" i="7"/>
  <c r="FC9" i="7" s="1"/>
  <c r="FO9" i="7" s="1"/>
  <c r="GA9" i="7" s="1"/>
  <c r="HK8" i="7"/>
  <c r="HL8" i="7" s="1"/>
  <c r="HX8" i="7" s="1"/>
  <c r="IJ8" i="7" s="1"/>
  <c r="FB11" i="7"/>
  <c r="FC11" i="7" s="1"/>
  <c r="FO11" i="7" s="1"/>
  <c r="HK10" i="7"/>
  <c r="HL10" i="7" s="1"/>
  <c r="HX10" i="7" s="1"/>
  <c r="FB10" i="7"/>
  <c r="FC10" i="7" s="1"/>
  <c r="FO10" i="7" s="1"/>
  <c r="FB8" i="7"/>
  <c r="FC8" i="7" s="1"/>
  <c r="FO8" i="7" s="1"/>
  <c r="GA8" i="7" s="1"/>
  <c r="CS4" i="7"/>
  <c r="CT4" i="7" s="1"/>
  <c r="DF4" i="7" s="1"/>
  <c r="DR4" i="7" s="1"/>
  <c r="CS6" i="7"/>
  <c r="CT6" i="7" s="1"/>
  <c r="DF6" i="7" s="1"/>
  <c r="CS7" i="7"/>
  <c r="CT7" i="7" s="1"/>
  <c r="DF7" i="7" s="1"/>
  <c r="BJ19" i="7"/>
  <c r="BK19" i="7" s="1"/>
  <c r="WK7" i="7"/>
  <c r="WL7" i="7" s="1"/>
  <c r="KU16" i="7"/>
  <c r="DQ11" i="7"/>
  <c r="DR11" i="7" s="1"/>
  <c r="RR6" i="7"/>
  <c r="RS6" i="7" s="1"/>
  <c r="RT6" i="7" s="1"/>
  <c r="NB10" i="7"/>
  <c r="NC9" i="7" s="1"/>
  <c r="ND9" i="7" s="1"/>
  <c r="NB14" i="7"/>
  <c r="NC12" i="7" s="1"/>
  <c r="ND12" i="7" s="1"/>
  <c r="CS5" i="7"/>
  <c r="CT5" i="7" s="1"/>
  <c r="DF5" i="7" s="1"/>
  <c r="DR5" i="7" s="1"/>
  <c r="FX19" i="7"/>
  <c r="FY19" i="7" s="1"/>
  <c r="CR17" i="7"/>
  <c r="CS16" i="7" s="1"/>
  <c r="CT16" i="7" s="1"/>
  <c r="DF16" i="7" s="1"/>
  <c r="DR16" i="7" s="1"/>
  <c r="DN18" i="7"/>
  <c r="DO18" i="7" s="1"/>
  <c r="DP18" i="7" s="1"/>
  <c r="DQ10" i="7"/>
  <c r="DR10" i="7" s="1"/>
  <c r="BH15" i="7"/>
  <c r="BI15" i="7" s="1"/>
  <c r="BJ10" i="7"/>
  <c r="BK10" i="7" s="1"/>
  <c r="BJ11" i="7"/>
  <c r="BK11" i="7" s="1"/>
  <c r="BJ18" i="7"/>
  <c r="BK18" i="7" s="1"/>
  <c r="BJ16" i="7"/>
  <c r="BK16" i="7" s="1"/>
  <c r="BJ17" i="7"/>
  <c r="BK17" i="7" s="1"/>
  <c r="BJ6" i="7"/>
  <c r="BK6" i="7" s="1"/>
  <c r="BJ4" i="7"/>
  <c r="BK4" i="7" s="1"/>
  <c r="BJ5" i="7"/>
  <c r="BK5" i="7" s="1"/>
  <c r="BH14" i="7"/>
  <c r="BI14" i="7" s="1"/>
  <c r="BJ8" i="7"/>
  <c r="BK8" i="7" s="1"/>
  <c r="BJ9" i="7"/>
  <c r="BK9" i="7" s="1"/>
  <c r="NC6" i="7"/>
  <c r="ND6" i="7" s="1"/>
  <c r="NC5" i="7"/>
  <c r="ND5" i="7" s="1"/>
  <c r="BI36" i="3" s="1"/>
  <c r="BI45" i="3" s="1"/>
  <c r="NC7" i="7"/>
  <c r="ND7" i="7" s="1"/>
  <c r="UD16" i="7"/>
  <c r="UE16" i="7" s="1"/>
  <c r="UD18" i="7"/>
  <c r="UE18" i="7" s="1"/>
  <c r="UD19" i="7"/>
  <c r="UE19" i="7" s="1"/>
  <c r="WK6" i="7"/>
  <c r="WL6" i="7" s="1"/>
  <c r="RU18" i="7"/>
  <c r="RV18" i="7" s="1"/>
  <c r="RU19" i="7"/>
  <c r="RV19" i="7" s="1"/>
  <c r="KT6" i="7"/>
  <c r="KU6" i="7" s="1"/>
  <c r="KT7" i="7"/>
  <c r="KU7" i="7" s="1"/>
  <c r="YV18" i="7"/>
  <c r="YW18" i="7" s="1"/>
  <c r="RU16" i="7"/>
  <c r="RV16" i="7" s="1"/>
  <c r="KT4" i="7"/>
  <c r="GB13" i="7"/>
  <c r="GC13" i="7" s="1"/>
  <c r="GB14" i="7"/>
  <c r="GC14" i="7" s="1"/>
  <c r="YV19" i="7"/>
  <c r="YW19" i="7" s="1"/>
  <c r="YV16" i="7"/>
  <c r="YW16" i="7" s="1"/>
  <c r="UD10" i="7"/>
  <c r="UE10" i="7" s="1"/>
  <c r="UD11" i="7"/>
  <c r="UE11" i="7" s="1"/>
  <c r="UD9" i="7"/>
  <c r="UE9" i="7" s="1"/>
  <c r="UD8" i="7"/>
  <c r="UE8" i="7" s="1"/>
  <c r="YV11" i="7"/>
  <c r="YW11" i="7" s="1"/>
  <c r="YV9" i="7"/>
  <c r="YW9" i="7" s="1"/>
  <c r="YV8" i="7"/>
  <c r="YW8" i="7" s="1"/>
  <c r="YV10" i="7"/>
  <c r="YW10" i="7" s="1"/>
  <c r="KT8" i="7"/>
  <c r="KT10" i="7"/>
  <c r="KU10" i="7" s="1"/>
  <c r="KT11" i="7"/>
  <c r="KU11" i="7" s="1"/>
  <c r="KT9" i="7"/>
  <c r="KU9" i="7" s="1"/>
  <c r="HJ4" i="7"/>
  <c r="HK5" i="7" s="1"/>
  <c r="HL5" i="7" s="1"/>
  <c r="HX5" i="7" s="1"/>
  <c r="IJ5" i="7" s="1"/>
  <c r="IF6" i="7"/>
  <c r="IF7" i="7"/>
  <c r="FX18" i="7"/>
  <c r="FY18" i="7" s="1"/>
  <c r="WK18" i="7"/>
  <c r="WL18" i="7" s="1"/>
  <c r="HJ16" i="7"/>
  <c r="HK17" i="7" s="1"/>
  <c r="HL17" i="7" s="1"/>
  <c r="HX17" i="7" s="1"/>
  <c r="IJ17" i="7" s="1"/>
  <c r="IF18" i="7"/>
  <c r="IF19" i="7"/>
  <c r="FX11" i="7"/>
  <c r="FY11" i="7" s="1"/>
  <c r="FX10" i="7"/>
  <c r="FY10" i="7" s="1"/>
  <c r="GB12" i="7"/>
  <c r="GC12" i="7" s="1"/>
  <c r="GB15" i="7"/>
  <c r="GC15" i="7" s="1"/>
  <c r="CR12" i="7"/>
  <c r="CS12" i="7" s="1"/>
  <c r="DN14" i="7"/>
  <c r="DN15" i="7"/>
  <c r="IG11" i="7"/>
  <c r="IH11" i="7" s="1"/>
  <c r="IG10" i="7"/>
  <c r="IH10" i="7" s="1"/>
  <c r="YT6" i="7"/>
  <c r="YU6" i="7" s="1"/>
  <c r="YT7" i="7"/>
  <c r="YU7" i="7" s="1"/>
  <c r="PL13" i="7"/>
  <c r="PM13" i="7" s="1"/>
  <c r="PL12" i="7"/>
  <c r="PM12" i="7" s="1"/>
  <c r="PL14" i="7"/>
  <c r="PM14" i="7" s="1"/>
  <c r="PL15" i="7"/>
  <c r="PM15" i="7" s="1"/>
  <c r="WM8" i="7"/>
  <c r="WN8" i="7" s="1"/>
  <c r="WM11" i="7"/>
  <c r="WN11" i="7" s="1"/>
  <c r="WM9" i="7"/>
  <c r="WN9" i="7" s="1"/>
  <c r="WM10" i="7"/>
  <c r="WN10" i="7" s="1"/>
  <c r="PJ10" i="7"/>
  <c r="PK10" i="7" s="1"/>
  <c r="PJ11" i="7"/>
  <c r="PK11" i="7" s="1"/>
  <c r="PL4" i="7"/>
  <c r="PM4" i="7" s="1"/>
  <c r="PL6" i="7"/>
  <c r="PM6" i="7" s="1"/>
  <c r="PL5" i="7"/>
  <c r="PM5" i="7" s="1"/>
  <c r="PL7" i="7"/>
  <c r="PM7" i="7" s="1"/>
  <c r="KT15" i="7"/>
  <c r="KU15" i="7" s="1"/>
  <c r="KT12" i="7"/>
  <c r="KT13" i="7"/>
  <c r="KU13" i="7" s="1"/>
  <c r="KT14" i="7"/>
  <c r="KU14" i="7" s="1"/>
  <c r="IG15" i="7"/>
  <c r="IH15" i="7" s="1"/>
  <c r="IG14" i="7"/>
  <c r="IH14" i="7" s="1"/>
  <c r="DO6" i="7"/>
  <c r="DP6" i="7" s="1"/>
  <c r="DQ7" i="7" s="1"/>
  <c r="FW6" i="7"/>
  <c r="FW7" i="7"/>
  <c r="FA4" i="7"/>
  <c r="BF36" i="3" l="1"/>
  <c r="BF44" i="3" s="1"/>
  <c r="DA38" i="3"/>
  <c r="DA47" i="3" s="1"/>
  <c r="CX49" i="3" s="1"/>
  <c r="DL38" i="3"/>
  <c r="DL47" i="3" s="1"/>
  <c r="DI49" i="3" s="1"/>
  <c r="DR7" i="7"/>
  <c r="RU8" i="7"/>
  <c r="RV8" i="7" s="1"/>
  <c r="CE38" i="3"/>
  <c r="CE47" i="3" s="1"/>
  <c r="CB49" i="3" s="1"/>
  <c r="CE51" i="3" s="1"/>
  <c r="CC54" i="3" s="1"/>
  <c r="I37" i="3"/>
  <c r="F37" i="3"/>
  <c r="CB46" i="3"/>
  <c r="BQ47" i="3"/>
  <c r="DI46" i="3"/>
  <c r="DA51" i="3"/>
  <c r="CY54" i="3" s="1"/>
  <c r="CP51" i="3"/>
  <c r="CN54" i="3" s="1"/>
  <c r="CM44" i="3"/>
  <c r="I39" i="3"/>
  <c r="F39" i="3"/>
  <c r="CX46" i="3"/>
  <c r="BF47" i="3"/>
  <c r="CM46" i="3"/>
  <c r="I36" i="3"/>
  <c r="F36" i="3"/>
  <c r="DL51" i="3"/>
  <c r="DJ54" i="3" s="1"/>
  <c r="DA37" i="3"/>
  <c r="DA44" i="3" s="1"/>
  <c r="DA48" i="3" s="1"/>
  <c r="CX51" i="3" s="1"/>
  <c r="CX37" i="3"/>
  <c r="CM37" i="3"/>
  <c r="CP37" i="3"/>
  <c r="CP44" i="3" s="1"/>
  <c r="CP48" i="3" s="1"/>
  <c r="CM51" i="3" s="1"/>
  <c r="CE39" i="3"/>
  <c r="CE46" i="3" s="1"/>
  <c r="CB39" i="3"/>
  <c r="BT36" i="3"/>
  <c r="BT45" i="3" s="1"/>
  <c r="BQ36" i="3"/>
  <c r="AB38" i="3"/>
  <c r="AB47" i="3" s="1"/>
  <c r="Y49" i="3" s="1"/>
  <c r="Y38" i="3"/>
  <c r="X46" i="3" s="1"/>
  <c r="DI39" i="3"/>
  <c r="DL39" i="3"/>
  <c r="DL46" i="3" s="1"/>
  <c r="CM39" i="3"/>
  <c r="CP39" i="3"/>
  <c r="CP46" i="3" s="1"/>
  <c r="BT38" i="3"/>
  <c r="BT47" i="3" s="1"/>
  <c r="BQ49" i="3" s="1"/>
  <c r="BQ38" i="3"/>
  <c r="DI37" i="3"/>
  <c r="DL37" i="3"/>
  <c r="DL44" i="3" s="1"/>
  <c r="DL48" i="3" s="1"/>
  <c r="DI51" i="3" s="1"/>
  <c r="AU39" i="3"/>
  <c r="AX39" i="3"/>
  <c r="AX46" i="3" s="1"/>
  <c r="BE48" i="3"/>
  <c r="DH46" i="3"/>
  <c r="CA46" i="3"/>
  <c r="CL46" i="3"/>
  <c r="BE47" i="3"/>
  <c r="CL48" i="3"/>
  <c r="CW46" i="3"/>
  <c r="BE51" i="3"/>
  <c r="CL44" i="3"/>
  <c r="BP51" i="3"/>
  <c r="CL50" i="3"/>
  <c r="BP47" i="3"/>
  <c r="RU9" i="7"/>
  <c r="RV9" i="7" s="1"/>
  <c r="RU11" i="7"/>
  <c r="RV11" i="7" s="1"/>
  <c r="NC8" i="7"/>
  <c r="ND8" i="7" s="1"/>
  <c r="NC11" i="7"/>
  <c r="ND11" i="7" s="1"/>
  <c r="NC10" i="7"/>
  <c r="ND10" i="7" s="1"/>
  <c r="HK4" i="7"/>
  <c r="HL4" i="7" s="1"/>
  <c r="HX4" i="7" s="1"/>
  <c r="IJ4" i="7" s="1"/>
  <c r="HK19" i="7"/>
  <c r="HL19" i="7" s="1"/>
  <c r="HX19" i="7" s="1"/>
  <c r="HK16" i="7"/>
  <c r="HL16" i="7" s="1"/>
  <c r="HX16" i="7" s="1"/>
  <c r="IJ16" i="7" s="1"/>
  <c r="HK18" i="7"/>
  <c r="HL18" i="7" s="1"/>
  <c r="HX18" i="7" s="1"/>
  <c r="FB6" i="7"/>
  <c r="FC6" i="7" s="1"/>
  <c r="FO6" i="7" s="1"/>
  <c r="FB7" i="7"/>
  <c r="FC7" i="7" s="1"/>
  <c r="FO7" i="7" s="1"/>
  <c r="HK7" i="7"/>
  <c r="HL7" i="7" s="1"/>
  <c r="HX7" i="7" s="1"/>
  <c r="HK6" i="7"/>
  <c r="HL6" i="7" s="1"/>
  <c r="HX6" i="7" s="1"/>
  <c r="CS13" i="7"/>
  <c r="CT13" i="7" s="1"/>
  <c r="DF13" i="7" s="1"/>
  <c r="DR13" i="7" s="1"/>
  <c r="CS14" i="7"/>
  <c r="CT14" i="7" s="1"/>
  <c r="DF14" i="7" s="1"/>
  <c r="CS15" i="7"/>
  <c r="CT15" i="7" s="1"/>
  <c r="DF15" i="7" s="1"/>
  <c r="CS19" i="7"/>
  <c r="CT19" i="7" s="1"/>
  <c r="DF19" i="7" s="1"/>
  <c r="CS18" i="7"/>
  <c r="CT18" i="7" s="1"/>
  <c r="DF18" i="7" s="1"/>
  <c r="RS7" i="7"/>
  <c r="RT7" i="7" s="1"/>
  <c r="RU6" i="7" s="1"/>
  <c r="RV6" i="7" s="1"/>
  <c r="NC14" i="7"/>
  <c r="ND14" i="7" s="1"/>
  <c r="NC13" i="7"/>
  <c r="ND13" i="7" s="1"/>
  <c r="NC15" i="7"/>
  <c r="ND15" i="7" s="1"/>
  <c r="BJ15" i="7"/>
  <c r="BK15" i="7" s="1"/>
  <c r="KU4" i="7"/>
  <c r="KU12" i="7"/>
  <c r="KU8" i="7"/>
  <c r="CS17" i="7"/>
  <c r="CT17" i="7" s="1"/>
  <c r="DF17" i="7" s="1"/>
  <c r="DR17" i="7" s="1"/>
  <c r="FZ19" i="7"/>
  <c r="GA19" i="7" s="1"/>
  <c r="FZ18" i="7"/>
  <c r="GA18" i="7" s="1"/>
  <c r="DO19" i="7"/>
  <c r="DP19" i="7" s="1"/>
  <c r="DQ19" i="7" s="1"/>
  <c r="DS8" i="7"/>
  <c r="DT8" i="7" s="1"/>
  <c r="DS10" i="7"/>
  <c r="DT10" i="7" s="1"/>
  <c r="DS9" i="7"/>
  <c r="DT9" i="7" s="1"/>
  <c r="DS11" i="7"/>
  <c r="DT11" i="7" s="1"/>
  <c r="BJ14" i="7"/>
  <c r="BK14" i="7" s="1"/>
  <c r="BJ12" i="7"/>
  <c r="BK12" i="7" s="1"/>
  <c r="BJ13" i="7"/>
  <c r="BK13" i="7" s="1"/>
  <c r="II14" i="7"/>
  <c r="IJ14" i="7" s="1"/>
  <c r="WM6" i="7"/>
  <c r="WN6" i="7" s="1"/>
  <c r="WM7" i="7"/>
  <c r="WN7" i="7" s="1"/>
  <c r="WM4" i="7"/>
  <c r="WN4" i="7" s="1"/>
  <c r="WM5" i="7"/>
  <c r="WN5" i="7" s="1"/>
  <c r="CT12" i="7"/>
  <c r="DF12" i="7" s="1"/>
  <c r="DR12" i="7" s="1"/>
  <c r="IG7" i="7"/>
  <c r="IH7" i="7" s="1"/>
  <c r="IG6" i="7"/>
  <c r="IH6" i="7" s="1"/>
  <c r="WM18" i="7"/>
  <c r="WN18" i="7" s="1"/>
  <c r="WM16" i="7"/>
  <c r="WN16" i="7" s="1"/>
  <c r="WM17" i="7"/>
  <c r="WN17" i="7" s="1"/>
  <c r="WM19" i="7"/>
  <c r="WN19" i="7" s="1"/>
  <c r="IG19" i="7"/>
  <c r="IH19" i="7" s="1"/>
  <c r="IG18" i="7"/>
  <c r="IH18" i="7" s="1"/>
  <c r="FZ10" i="7"/>
  <c r="GA10" i="7" s="1"/>
  <c r="FZ11" i="7"/>
  <c r="GA11" i="7" s="1"/>
  <c r="DO15" i="7"/>
  <c r="DP15" i="7" s="1"/>
  <c r="DO14" i="7"/>
  <c r="DP14" i="7" s="1"/>
  <c r="II10" i="7"/>
  <c r="IJ10" i="7" s="1"/>
  <c r="II11" i="7"/>
  <c r="IJ11" i="7" s="1"/>
  <c r="YV7" i="7"/>
  <c r="YW7" i="7" s="1"/>
  <c r="YV6" i="7"/>
  <c r="YW6" i="7" s="1"/>
  <c r="YV4" i="7"/>
  <c r="YW4" i="7" s="1"/>
  <c r="YV5" i="7"/>
  <c r="YW5" i="7" s="1"/>
  <c r="PL11" i="7"/>
  <c r="PM11" i="7" s="1"/>
  <c r="PL9" i="7"/>
  <c r="PM9" i="7" s="1"/>
  <c r="PL10" i="7"/>
  <c r="PM10" i="7" s="1"/>
  <c r="PL8" i="7"/>
  <c r="PM8" i="7" s="1"/>
  <c r="II15" i="7"/>
  <c r="IJ15" i="7" s="1"/>
  <c r="DQ6" i="7"/>
  <c r="DR6" i="7" s="1"/>
  <c r="FB4" i="7"/>
  <c r="FC4" i="7" s="1"/>
  <c r="FO4" i="7" s="1"/>
  <c r="GA4" i="7" s="1"/>
  <c r="FB5" i="7"/>
  <c r="FC5" i="7" s="1"/>
  <c r="FO5" i="7" s="1"/>
  <c r="GA5" i="7" s="1"/>
  <c r="FX7" i="7"/>
  <c r="FY7" i="7" s="1"/>
  <c r="FX6" i="7"/>
  <c r="FY6" i="7" s="1"/>
  <c r="CW50" i="3" l="1"/>
  <c r="BE44" i="3"/>
  <c r="BI38" i="3"/>
  <c r="BI47" i="3" s="1"/>
  <c r="BF49" i="3" s="1"/>
  <c r="BF38" i="3"/>
  <c r="BE46" i="3" s="1"/>
  <c r="CB37" i="3"/>
  <c r="CB45" i="3" s="1"/>
  <c r="DH50" i="3"/>
  <c r="CA50" i="3"/>
  <c r="CE37" i="3"/>
  <c r="CE44" i="3" s="1"/>
  <c r="CE48" i="3" s="1"/>
  <c r="CB51" i="3" s="1"/>
  <c r="CC53" i="3" s="1"/>
  <c r="X50" i="3"/>
  <c r="BT51" i="3"/>
  <c r="BR54" i="3" s="1"/>
  <c r="Y46" i="3"/>
  <c r="CN53" i="3"/>
  <c r="CX45" i="3"/>
  <c r="DF37" i="3"/>
  <c r="CU36" i="3"/>
  <c r="BY39" i="3"/>
  <c r="DJ53" i="3"/>
  <c r="CM47" i="3"/>
  <c r="CU39" i="3"/>
  <c r="AB51" i="3"/>
  <c r="Z54" i="3" s="1"/>
  <c r="CM45" i="3"/>
  <c r="CU37" i="3"/>
  <c r="CY53" i="3"/>
  <c r="I38" i="3"/>
  <c r="F38" i="3"/>
  <c r="BI51" i="3"/>
  <c r="BG54" i="3" s="1"/>
  <c r="AU47" i="3"/>
  <c r="BC39" i="3"/>
  <c r="DI45" i="3"/>
  <c r="DQ37" i="3"/>
  <c r="BQ44" i="3"/>
  <c r="BY36" i="3"/>
  <c r="CB47" i="3"/>
  <c r="CJ39" i="3"/>
  <c r="CP49" i="3"/>
  <c r="CP50" i="3" s="1"/>
  <c r="DA49" i="3"/>
  <c r="DA50" i="3" s="1"/>
  <c r="BN36" i="3"/>
  <c r="BQ46" i="3"/>
  <c r="BY38" i="3"/>
  <c r="DI47" i="3"/>
  <c r="DQ39" i="3"/>
  <c r="CJ37" i="3"/>
  <c r="BN39" i="3"/>
  <c r="DL49" i="3"/>
  <c r="DL50" i="3" s="1"/>
  <c r="CE49" i="3"/>
  <c r="CE50" i="3" s="1"/>
  <c r="BQ37" i="3"/>
  <c r="BT37" i="3"/>
  <c r="BT44" i="3" s="1"/>
  <c r="BT48" i="3" s="1"/>
  <c r="BQ51" i="3" s="1"/>
  <c r="AX38" i="3"/>
  <c r="AX47" i="3" s="1"/>
  <c r="AU49" i="3" s="1"/>
  <c r="AU38" i="3"/>
  <c r="DI36" i="3"/>
  <c r="DL36" i="3"/>
  <c r="DL45" i="3" s="1"/>
  <c r="DA39" i="3"/>
  <c r="DA46" i="3" s="1"/>
  <c r="CX39" i="3"/>
  <c r="DA36" i="3"/>
  <c r="DA45" i="3" s="1"/>
  <c r="CX36" i="3"/>
  <c r="AU36" i="3"/>
  <c r="AX36" i="3"/>
  <c r="AX45" i="3" s="1"/>
  <c r="Q37" i="3"/>
  <c r="Q44" i="3" s="1"/>
  <c r="Q48" i="3" s="1"/>
  <c r="N51" i="3" s="1"/>
  <c r="N37" i="3"/>
  <c r="M45" i="3" s="1"/>
  <c r="AU37" i="3"/>
  <c r="AX37" i="3"/>
  <c r="AX44" i="3" s="1"/>
  <c r="AX48" i="3" s="1"/>
  <c r="AU51" i="3" s="1"/>
  <c r="BF37" i="3"/>
  <c r="BI37" i="3"/>
  <c r="BI44" i="3" s="1"/>
  <c r="BI48" i="3" s="1"/>
  <c r="BF51" i="3" s="1"/>
  <c r="B44" i="3"/>
  <c r="I44" i="3"/>
  <c r="F51" i="3" s="1"/>
  <c r="B49" i="3"/>
  <c r="I45" i="3"/>
  <c r="B48" i="3"/>
  <c r="I46" i="3"/>
  <c r="B51" i="3"/>
  <c r="B47" i="3"/>
  <c r="B45" i="3"/>
  <c r="CA47" i="3"/>
  <c r="BP50" i="3"/>
  <c r="AT47" i="3"/>
  <c r="DH45" i="3"/>
  <c r="DH47" i="3"/>
  <c r="CW45" i="3"/>
  <c r="CA51" i="3"/>
  <c r="BP46" i="3"/>
  <c r="BP48" i="3"/>
  <c r="CL47" i="3"/>
  <c r="CW49" i="3"/>
  <c r="CL49" i="3"/>
  <c r="BP44" i="3"/>
  <c r="CL51" i="3"/>
  <c r="CL45" i="3"/>
  <c r="AT51" i="3"/>
  <c r="DH49" i="3"/>
  <c r="DH51" i="3"/>
  <c r="F47" i="3"/>
  <c r="F45" i="3"/>
  <c r="F44" i="3"/>
  <c r="AL6" i="4" s="1"/>
  <c r="DR19" i="7"/>
  <c r="RU4" i="7"/>
  <c r="RV4" i="7" s="1"/>
  <c r="RU7" i="7"/>
  <c r="RV7" i="7" s="1"/>
  <c r="RU5" i="7"/>
  <c r="RV5" i="7" s="1"/>
  <c r="DQ18" i="7"/>
  <c r="DR18" i="7" s="1"/>
  <c r="II6" i="7"/>
  <c r="IJ6" i="7" s="1"/>
  <c r="II7" i="7"/>
  <c r="IJ7" i="7" s="1"/>
  <c r="GB18" i="7"/>
  <c r="GC18" i="7" s="1"/>
  <c r="GB19" i="7"/>
  <c r="GC19" i="7" s="1"/>
  <c r="GB16" i="7"/>
  <c r="GC16" i="7" s="1"/>
  <c r="GB17" i="7"/>
  <c r="GC17" i="7" s="1"/>
  <c r="II19" i="7"/>
  <c r="IJ19" i="7" s="1"/>
  <c r="II18" i="7"/>
  <c r="IJ18" i="7" s="1"/>
  <c r="GB11" i="7"/>
  <c r="GC11" i="7" s="1"/>
  <c r="GB8" i="7"/>
  <c r="GC8" i="7" s="1"/>
  <c r="GB10" i="7"/>
  <c r="GC10" i="7" s="1"/>
  <c r="GB9" i="7"/>
  <c r="GC9" i="7" s="1"/>
  <c r="IK11" i="7"/>
  <c r="IL11" i="7" s="1"/>
  <c r="DQ14" i="7"/>
  <c r="DR14" i="7" s="1"/>
  <c r="DQ15" i="7"/>
  <c r="DR15" i="7" s="1"/>
  <c r="IK10" i="7"/>
  <c r="IL10" i="7" s="1"/>
  <c r="IK8" i="7"/>
  <c r="IK9" i="7"/>
  <c r="IL9" i="7" s="1"/>
  <c r="IK13" i="7"/>
  <c r="IL13" i="7" s="1"/>
  <c r="IK14" i="7"/>
  <c r="IL14" i="7" s="1"/>
  <c r="IK12" i="7"/>
  <c r="IK15" i="7"/>
  <c r="IL15" i="7" s="1"/>
  <c r="DS4" i="7"/>
  <c r="DT4" i="7" s="1"/>
  <c r="DS5" i="7"/>
  <c r="DT5" i="7" s="1"/>
  <c r="DS6" i="7"/>
  <c r="DT6" i="7" s="1"/>
  <c r="DS7" i="7"/>
  <c r="DT7" i="7" s="1"/>
  <c r="FZ6" i="7"/>
  <c r="GA6" i="7" s="1"/>
  <c r="FZ7" i="7"/>
  <c r="GA7" i="7" s="1"/>
  <c r="BF46" i="3" l="1"/>
  <c r="BE50" i="3"/>
  <c r="CA49" i="3"/>
  <c r="AM6" i="4"/>
  <c r="CA45" i="3"/>
  <c r="N45" i="3"/>
  <c r="V37" i="3"/>
  <c r="CX44" i="3"/>
  <c r="DF44" i="3" s="1"/>
  <c r="DF36" i="3"/>
  <c r="DI48" i="3"/>
  <c r="DQ45" i="3"/>
  <c r="O53" i="3"/>
  <c r="AU44" i="3"/>
  <c r="BC44" i="3" s="1"/>
  <c r="BC36" i="3"/>
  <c r="DI44" i="3"/>
  <c r="DQ44" i="3" s="1"/>
  <c r="DQ36" i="3"/>
  <c r="BN44" i="3"/>
  <c r="CJ38" i="3"/>
  <c r="DQ38" i="3"/>
  <c r="DF38" i="3"/>
  <c r="CU38" i="3"/>
  <c r="CX48" i="3"/>
  <c r="DF45" i="3"/>
  <c r="BG53" i="3"/>
  <c r="AV53" i="3"/>
  <c r="CX47" i="3"/>
  <c r="DF39" i="3"/>
  <c r="AU46" i="3"/>
  <c r="BC38" i="3"/>
  <c r="BR53" i="3"/>
  <c r="CB48" i="3"/>
  <c r="BT49" i="3"/>
  <c r="BT50" i="3" s="1"/>
  <c r="BY44" i="3"/>
  <c r="CU44" i="3"/>
  <c r="CM48" i="3"/>
  <c r="CU45" i="3"/>
  <c r="BN38" i="3"/>
  <c r="AG38" i="3"/>
  <c r="BF45" i="3"/>
  <c r="BM45" i="3" s="1"/>
  <c r="AM12" i="4" s="1"/>
  <c r="BN37" i="3"/>
  <c r="AU45" i="3"/>
  <c r="BB45" i="3" s="1"/>
  <c r="AM11" i="4" s="1"/>
  <c r="BC37" i="3"/>
  <c r="AX51" i="3"/>
  <c r="AV54" i="3" s="1"/>
  <c r="BQ45" i="3"/>
  <c r="BX45" i="3" s="1"/>
  <c r="AM13" i="4" s="1"/>
  <c r="BY37" i="3"/>
  <c r="BI49" i="3"/>
  <c r="BI50" i="3" s="1"/>
  <c r="AB49" i="3"/>
  <c r="AB50" i="3" s="1"/>
  <c r="Y39" i="3"/>
  <c r="X47" i="3" s="1"/>
  <c r="AB39" i="3"/>
  <c r="AB46" i="3" s="1"/>
  <c r="AF6" i="12"/>
  <c r="DP45" i="3"/>
  <c r="AM17" i="4" s="1"/>
  <c r="DE45" i="3"/>
  <c r="AM16" i="4" s="1"/>
  <c r="CT45" i="3"/>
  <c r="AM15" i="4" s="1"/>
  <c r="CB36" i="3"/>
  <c r="CE36" i="3"/>
  <c r="CE45" i="3" s="1"/>
  <c r="CI45" i="3" s="1"/>
  <c r="AM14" i="4" s="1"/>
  <c r="Q36" i="3"/>
  <c r="Q45" i="3" s="1"/>
  <c r="N36" i="3"/>
  <c r="M44" i="3" s="1"/>
  <c r="AB37" i="3"/>
  <c r="AB44" i="3" s="1"/>
  <c r="AB48" i="3" s="1"/>
  <c r="Y51" i="3" s="1"/>
  <c r="Y37" i="3"/>
  <c r="X45" i="3" s="1"/>
  <c r="AE6" i="12"/>
  <c r="CT44" i="3"/>
  <c r="BX44" i="3"/>
  <c r="BM44" i="3"/>
  <c r="AP6" i="4"/>
  <c r="G53" i="3"/>
  <c r="B46" i="3"/>
  <c r="I47" i="3"/>
  <c r="AO6" i="4" s="1"/>
  <c r="B50" i="3"/>
  <c r="AT48" i="3"/>
  <c r="CW47" i="3"/>
  <c r="AT49" i="3"/>
  <c r="AT46" i="3"/>
  <c r="CW51" i="3"/>
  <c r="AT45" i="3"/>
  <c r="AT50" i="3"/>
  <c r="BE45" i="3"/>
  <c r="CW44" i="3"/>
  <c r="DH48" i="3"/>
  <c r="BP49" i="3"/>
  <c r="AT44" i="3"/>
  <c r="BE49" i="3"/>
  <c r="CW48" i="3"/>
  <c r="DH44" i="3"/>
  <c r="BP45" i="3"/>
  <c r="DS17" i="7"/>
  <c r="DT17" i="7" s="1"/>
  <c r="M49" i="3"/>
  <c r="F46" i="3"/>
  <c r="DS16" i="7"/>
  <c r="DT16" i="7" s="1"/>
  <c r="DS18" i="7"/>
  <c r="DT18" i="7" s="1"/>
  <c r="DS19" i="7"/>
  <c r="DT19" i="7" s="1"/>
  <c r="IL12" i="7"/>
  <c r="IL8" i="7"/>
  <c r="IK7" i="7"/>
  <c r="IL7" i="7" s="1"/>
  <c r="IK5" i="7"/>
  <c r="IL5" i="7" s="1"/>
  <c r="IK4" i="7"/>
  <c r="IK6" i="7"/>
  <c r="IL6" i="7" s="1"/>
  <c r="IK17" i="7"/>
  <c r="IL17" i="7" s="1"/>
  <c r="IK16" i="7"/>
  <c r="IK18" i="7"/>
  <c r="IL18" i="7" s="1"/>
  <c r="IK19" i="7"/>
  <c r="IL19" i="7" s="1"/>
  <c r="DS15" i="7"/>
  <c r="DT15" i="7" s="1"/>
  <c r="DS13" i="7"/>
  <c r="DT13" i="7" s="1"/>
  <c r="DS14" i="7"/>
  <c r="DT14" i="7" s="1"/>
  <c r="DS12" i="7"/>
  <c r="DT12" i="7" s="1"/>
  <c r="GB7" i="7"/>
  <c r="GC7" i="7" s="1"/>
  <c r="GB6" i="7"/>
  <c r="GC6" i="7" s="1"/>
  <c r="GB5" i="7"/>
  <c r="GC5" i="7" s="1"/>
  <c r="GB4" i="7"/>
  <c r="GC4" i="7" s="1"/>
  <c r="BN46" i="3" l="1"/>
  <c r="AN6" i="4"/>
  <c r="DP44" i="3"/>
  <c r="AL17" i="4" s="1"/>
  <c r="BT40" i="3"/>
  <c r="BY40" i="3" s="1"/>
  <c r="DE44" i="3"/>
  <c r="AL16" i="4" s="1"/>
  <c r="X49" i="3"/>
  <c r="U45" i="3"/>
  <c r="AM8" i="4" s="1"/>
  <c r="BB44" i="3"/>
  <c r="AL11" i="4" s="1"/>
  <c r="X51" i="3"/>
  <c r="CP40" i="3"/>
  <c r="CU40" i="3" s="1"/>
  <c r="DL40" i="3"/>
  <c r="DQ40" i="3" s="1"/>
  <c r="DA40" i="3"/>
  <c r="DF40" i="3" s="1"/>
  <c r="AX40" i="3"/>
  <c r="BC40" i="3" s="1"/>
  <c r="BI40" i="3"/>
  <c r="BN40" i="3" s="1"/>
  <c r="Y45" i="3"/>
  <c r="AG37" i="3"/>
  <c r="Z53" i="3"/>
  <c r="AG46" i="3"/>
  <c r="BY46" i="3"/>
  <c r="CJ45" i="3"/>
  <c r="AX49" i="3"/>
  <c r="AX50" i="3" s="1"/>
  <c r="BC46" i="3"/>
  <c r="DF47" i="3"/>
  <c r="CX50" i="3"/>
  <c r="DF48" i="3"/>
  <c r="CU47" i="3"/>
  <c r="DQ47" i="3"/>
  <c r="N44" i="3"/>
  <c r="V36" i="3"/>
  <c r="DF46" i="3"/>
  <c r="CJ46" i="3"/>
  <c r="CU46" i="3"/>
  <c r="DQ46" i="3"/>
  <c r="CM50" i="3"/>
  <c r="CU48" i="3"/>
  <c r="CJ47" i="3"/>
  <c r="CB50" i="3"/>
  <c r="CJ48" i="3"/>
  <c r="DI50" i="3"/>
  <c r="DQ48" i="3"/>
  <c r="N48" i="3"/>
  <c r="U48" i="3" s="1"/>
  <c r="AP8" i="4" s="1"/>
  <c r="V45" i="3"/>
  <c r="CB44" i="3"/>
  <c r="CJ36" i="3"/>
  <c r="Y47" i="3"/>
  <c r="AG47" i="3" s="1"/>
  <c r="AG39" i="3"/>
  <c r="BY47" i="3"/>
  <c r="BQ48" i="3"/>
  <c r="BX48" i="3" s="1"/>
  <c r="AP13" i="4" s="1"/>
  <c r="BY45" i="3"/>
  <c r="AU48" i="3"/>
  <c r="BB48" i="3" s="1"/>
  <c r="AP11" i="4" s="1"/>
  <c r="BC45" i="3"/>
  <c r="BF48" i="3"/>
  <c r="BM48" i="3" s="1"/>
  <c r="AP12" i="4" s="1"/>
  <c r="BN45" i="3"/>
  <c r="BN47" i="3"/>
  <c r="BC47" i="3"/>
  <c r="AI6" i="12"/>
  <c r="DP48" i="3"/>
  <c r="AP17" i="4" s="1"/>
  <c r="DE48" i="3"/>
  <c r="AP16" i="4" s="1"/>
  <c r="CT48" i="3"/>
  <c r="AP15" i="4" s="1"/>
  <c r="CI48" i="3"/>
  <c r="AP14" i="4" s="1"/>
  <c r="AL13" i="4"/>
  <c r="CI47" i="3"/>
  <c r="AO14" i="4" s="1"/>
  <c r="BB47" i="3"/>
  <c r="AO11" i="4" s="1"/>
  <c r="CT47" i="3"/>
  <c r="AO15" i="4" s="1"/>
  <c r="Q38" i="3"/>
  <c r="Q47" i="3" s="1"/>
  <c r="N49" i="3" s="1"/>
  <c r="N38" i="3"/>
  <c r="M46" i="3" s="1"/>
  <c r="AJ37" i="3"/>
  <c r="AM37" i="3"/>
  <c r="AM44" i="3" s="1"/>
  <c r="AM48" i="3" s="1"/>
  <c r="AJ51" i="3" s="1"/>
  <c r="N39" i="3"/>
  <c r="M47" i="3" s="1"/>
  <c r="Q39" i="3"/>
  <c r="Q46" i="3" s="1"/>
  <c r="AL15" i="4"/>
  <c r="BM47" i="3"/>
  <c r="AO12" i="4" s="1"/>
  <c r="DE47" i="3"/>
  <c r="AO16" i="4" s="1"/>
  <c r="AH6" i="12"/>
  <c r="AB36" i="3"/>
  <c r="AB45" i="3" s="1"/>
  <c r="Y36" i="3"/>
  <c r="X44" i="3" s="1"/>
  <c r="AJ38" i="3"/>
  <c r="AM38" i="3"/>
  <c r="AM47" i="3" s="1"/>
  <c r="AJ49" i="3" s="1"/>
  <c r="AG6" i="12"/>
  <c r="DP46" i="3"/>
  <c r="AN17" i="4" s="1"/>
  <c r="DE46" i="3"/>
  <c r="AN16" i="4" s="1"/>
  <c r="CT46" i="3"/>
  <c r="AN15" i="4" s="1"/>
  <c r="CI46" i="3"/>
  <c r="AN14" i="4" s="1"/>
  <c r="BX46" i="3"/>
  <c r="AN13" i="4" s="1"/>
  <c r="BM46" i="3"/>
  <c r="AN12" i="4" s="1"/>
  <c r="BB46" i="3"/>
  <c r="AN11" i="4" s="1"/>
  <c r="AF46" i="3"/>
  <c r="AN9" i="4" s="1"/>
  <c r="AL12" i="4"/>
  <c r="BX47" i="3"/>
  <c r="AO13" i="4" s="1"/>
  <c r="DP47" i="3"/>
  <c r="AO17" i="4" s="1"/>
  <c r="I50" i="3"/>
  <c r="F50" i="3"/>
  <c r="CA48" i="3"/>
  <c r="CA44" i="3"/>
  <c r="M48" i="3"/>
  <c r="IL4" i="7"/>
  <c r="IL16" i="7"/>
  <c r="AQ6" i="4" l="1"/>
  <c r="AQ1" i="4" s="1"/>
  <c r="AR6" i="4"/>
  <c r="AR1" i="4" s="1"/>
  <c r="AF47" i="3"/>
  <c r="AO9" i="4" s="1"/>
  <c r="AF45" i="3"/>
  <c r="AM9" i="4" s="1"/>
  <c r="X48" i="3"/>
  <c r="AB40" i="3" s="1"/>
  <c r="AG40" i="3" s="1"/>
  <c r="CE40" i="3"/>
  <c r="CJ40" i="3" s="1"/>
  <c r="Y44" i="3"/>
  <c r="AG36" i="3"/>
  <c r="CJ44" i="3"/>
  <c r="CI44" i="3"/>
  <c r="AL14" i="4" s="1"/>
  <c r="V44" i="3"/>
  <c r="U44" i="3"/>
  <c r="AL8" i="4" s="1"/>
  <c r="CY55" i="3"/>
  <c r="DF50" i="3"/>
  <c r="Y48" i="3"/>
  <c r="AG45" i="3"/>
  <c r="DQ49" i="3"/>
  <c r="CU49" i="3"/>
  <c r="CJ49" i="3"/>
  <c r="DF49" i="3"/>
  <c r="BN49" i="3"/>
  <c r="BY49" i="3"/>
  <c r="AG49" i="3"/>
  <c r="BC49" i="3"/>
  <c r="AJ45" i="3"/>
  <c r="AJ48" i="3" s="1"/>
  <c r="AR48" i="3" s="1"/>
  <c r="AR37" i="3"/>
  <c r="AU50" i="3"/>
  <c r="BB50" i="3" s="1"/>
  <c r="AR11" i="4" s="1"/>
  <c r="BC48" i="3"/>
  <c r="DJ55" i="3"/>
  <c r="DQ50" i="3"/>
  <c r="AM51" i="3"/>
  <c r="AK54" i="3" s="1"/>
  <c r="N47" i="3"/>
  <c r="V39" i="3"/>
  <c r="N46" i="3"/>
  <c r="V38" i="3"/>
  <c r="N50" i="3"/>
  <c r="V48" i="3"/>
  <c r="AJ46" i="3"/>
  <c r="AR38" i="3"/>
  <c r="Q51" i="3"/>
  <c r="BF50" i="3"/>
  <c r="BM50" i="3" s="1"/>
  <c r="AR12" i="4" s="1"/>
  <c r="BN48" i="3"/>
  <c r="BQ50" i="3"/>
  <c r="BX50" i="3" s="1"/>
  <c r="AR13" i="4" s="1"/>
  <c r="BY48" i="3"/>
  <c r="CC55" i="3"/>
  <c r="CJ50" i="3"/>
  <c r="CN55" i="3"/>
  <c r="CU50" i="3"/>
  <c r="AK53" i="3"/>
  <c r="AJ36" i="3"/>
  <c r="AI44" i="3" s="1"/>
  <c r="AM36" i="3"/>
  <c r="AM45" i="3" s="1"/>
  <c r="AK6" i="12"/>
  <c r="AN1" i="4"/>
  <c r="DP50" i="3"/>
  <c r="AR17" i="4" s="1"/>
  <c r="DE50" i="3"/>
  <c r="AR16" i="4" s="1"/>
  <c r="CT50" i="3"/>
  <c r="AR15" i="4" s="1"/>
  <c r="CI50" i="3"/>
  <c r="AR14" i="4" s="1"/>
  <c r="AI46" i="3"/>
  <c r="AI45" i="3"/>
  <c r="AJ39" i="3"/>
  <c r="AM39" i="3"/>
  <c r="AM46" i="3" s="1"/>
  <c r="AJ6" i="12"/>
  <c r="AM1" i="4"/>
  <c r="DP49" i="3"/>
  <c r="AQ17" i="4" s="1"/>
  <c r="DE49" i="3"/>
  <c r="CT49" i="3"/>
  <c r="AQ15" i="4" s="1"/>
  <c r="CI49" i="3"/>
  <c r="AQ14" i="4" s="1"/>
  <c r="BX49" i="3"/>
  <c r="AQ13" i="4" s="1"/>
  <c r="BM49" i="3"/>
  <c r="BB49" i="3"/>
  <c r="AQ11" i="4" s="1"/>
  <c r="AF49" i="3"/>
  <c r="AQ9" i="4" s="1"/>
  <c r="G55" i="3"/>
  <c r="I51" i="3"/>
  <c r="AS6" i="4" s="1"/>
  <c r="AI49" i="3"/>
  <c r="AI50" i="3"/>
  <c r="M51" i="3"/>
  <c r="M50" i="3"/>
  <c r="AL1" i="4"/>
  <c r="AP1" i="4"/>
  <c r="AI48" i="3" l="1"/>
  <c r="AQ46" i="3"/>
  <c r="AN10" i="4" s="1"/>
  <c r="AQ45" i="3"/>
  <c r="AM10" i="4" s="1"/>
  <c r="Q40" i="3"/>
  <c r="V40" i="3" s="1"/>
  <c r="AJ47" i="3"/>
  <c r="AR39" i="3"/>
  <c r="AJ44" i="3"/>
  <c r="AR36" i="3"/>
  <c r="BR55" i="3"/>
  <c r="BY50" i="3"/>
  <c r="AV55" i="3"/>
  <c r="BC50" i="3"/>
  <c r="AM49" i="3"/>
  <c r="AR46" i="3"/>
  <c r="U47" i="3"/>
  <c r="AO8" i="4" s="1"/>
  <c r="V47" i="3"/>
  <c r="AR51" i="3"/>
  <c r="BG55" i="3"/>
  <c r="BN50" i="3"/>
  <c r="O55" i="3"/>
  <c r="CJ51" i="3"/>
  <c r="L14" i="4" s="1"/>
  <c r="BN51" i="3"/>
  <c r="BY51" i="3"/>
  <c r="DQ51" i="3"/>
  <c r="L17" i="4" s="1"/>
  <c r="DF51" i="3"/>
  <c r="L16" i="4" s="1"/>
  <c r="CU51" i="3"/>
  <c r="L15" i="4" s="1"/>
  <c r="BC51" i="3"/>
  <c r="AG51" i="3"/>
  <c r="O54" i="3"/>
  <c r="V51" i="3"/>
  <c r="Q49" i="3"/>
  <c r="V46" i="3"/>
  <c r="U46" i="3"/>
  <c r="AN8" i="4" s="1"/>
  <c r="AR45" i="3"/>
  <c r="Y50" i="3"/>
  <c r="AG48" i="3"/>
  <c r="AF48" i="3"/>
  <c r="AP9" i="4" s="1"/>
  <c r="AF44" i="3"/>
  <c r="AL9" i="4" s="1"/>
  <c r="AG44" i="3"/>
  <c r="CI51" i="3"/>
  <c r="AS14" i="4" s="1"/>
  <c r="DP51" i="3"/>
  <c r="BX51" i="3"/>
  <c r="AS13" i="4" s="1"/>
  <c r="AL6" i="12"/>
  <c r="DE51" i="3"/>
  <c r="AS16" i="4" s="1"/>
  <c r="BM51" i="3"/>
  <c r="AS12" i="4" s="1"/>
  <c r="U51" i="3"/>
  <c r="AS8" i="4" s="1"/>
  <c r="AO1" i="4"/>
  <c r="CT51" i="3"/>
  <c r="AS15" i="4" s="1"/>
  <c r="BB51" i="3"/>
  <c r="AS11" i="4" s="1"/>
  <c r="AF51" i="3"/>
  <c r="AS9" i="4" s="1"/>
  <c r="AQ12" i="4"/>
  <c r="AQ16" i="4"/>
  <c r="AI47" i="3"/>
  <c r="K13" i="4"/>
  <c r="AJ50" i="3"/>
  <c r="AQ48" i="3"/>
  <c r="AP10" i="4" s="1"/>
  <c r="AQ51" i="3"/>
  <c r="AS10" i="4" s="1"/>
  <c r="G54" i="3"/>
  <c r="AI51" i="3"/>
  <c r="AS1" i="4"/>
  <c r="CW54" i="3" l="1"/>
  <c r="DH54" i="3"/>
  <c r="AT54" i="3"/>
  <c r="CL54" i="3"/>
  <c r="L12" i="4"/>
  <c r="L13" i="4"/>
  <c r="BE54" i="3"/>
  <c r="CA54" i="3"/>
  <c r="L11" i="4"/>
  <c r="K12" i="4"/>
  <c r="K15" i="4"/>
  <c r="K14" i="4"/>
  <c r="AM40" i="3"/>
  <c r="AR40" i="3" s="1"/>
  <c r="K11" i="4"/>
  <c r="Z55" i="3"/>
  <c r="AG50" i="3"/>
  <c r="L9" i="4" s="1"/>
  <c r="AF50" i="3"/>
  <c r="Q50" i="3"/>
  <c r="V49" i="3"/>
  <c r="U49" i="3"/>
  <c r="AQ44" i="3"/>
  <c r="AL10" i="4" s="1"/>
  <c r="AR44" i="3"/>
  <c r="AM50" i="3"/>
  <c r="AR50" i="3" s="1"/>
  <c r="AQ49" i="3"/>
  <c r="AQ10" i="4" s="1"/>
  <c r="AR49" i="3"/>
  <c r="AQ47" i="3"/>
  <c r="AO10" i="4" s="1"/>
  <c r="AR47" i="3"/>
  <c r="K16" i="4"/>
  <c r="AK55" i="3"/>
  <c r="AS17" i="4"/>
  <c r="K17" i="4"/>
  <c r="BP54" i="3"/>
  <c r="CL55" i="3"/>
  <c r="DH55" i="3"/>
  <c r="CL53" i="3"/>
  <c r="CW53" i="3"/>
  <c r="DH53" i="3"/>
  <c r="CA53" i="3"/>
  <c r="BE53" i="3"/>
  <c r="AT53" i="3"/>
  <c r="CA55" i="3"/>
  <c r="BP53" i="3"/>
  <c r="CW55" i="3"/>
  <c r="BP55" i="3"/>
  <c r="BE55" i="3"/>
  <c r="AT55" i="3"/>
  <c r="AQ50" i="3" l="1"/>
  <c r="L10" i="4"/>
  <c r="U50" i="3"/>
  <c r="AR8" i="4" s="1"/>
  <c r="V50" i="3"/>
  <c r="L8" i="4" s="1"/>
  <c r="AR9" i="4"/>
  <c r="K9" i="4"/>
  <c r="AQ8" i="4"/>
  <c r="F14" i="12"/>
  <c r="M11" i="4"/>
  <c r="M15" i="4"/>
  <c r="F18" i="12"/>
  <c r="F15" i="12"/>
  <c r="M12" i="4"/>
  <c r="F19" i="12"/>
  <c r="M16" i="4"/>
  <c r="F17" i="12"/>
  <c r="M14" i="4"/>
  <c r="F16" i="12"/>
  <c r="M13" i="4"/>
  <c r="F20" i="12"/>
  <c r="M17" i="4"/>
  <c r="K8" i="4" l="1"/>
  <c r="AR10" i="4"/>
  <c r="K10" i="4"/>
  <c r="AI53" i="3"/>
  <c r="AI54" i="3"/>
  <c r="E17" i="4"/>
  <c r="DP5" i="3"/>
  <c r="BB5" i="3"/>
  <c r="E11" i="4"/>
  <c r="DE5" i="3"/>
  <c r="E16" i="4"/>
  <c r="F17" i="4"/>
  <c r="DQ5" i="3"/>
  <c r="AI55" i="3" l="1"/>
  <c r="X55" i="3"/>
  <c r="M55" i="3"/>
  <c r="X53" i="3"/>
  <c r="CU5" i="3"/>
  <c r="E15" i="4"/>
  <c r="DM5" i="3"/>
  <c r="D15" i="12"/>
  <c r="F15" i="4"/>
  <c r="F16" i="4"/>
  <c r="D16" i="4" s="1"/>
  <c r="DF5" i="3"/>
  <c r="DB5" i="3" s="1"/>
  <c r="M53" i="3"/>
  <c r="D17" i="4"/>
  <c r="CJ5" i="3"/>
  <c r="F14" i="4"/>
  <c r="D19" i="12"/>
  <c r="H16" i="4"/>
  <c r="D20" i="12"/>
  <c r="H17" i="4"/>
  <c r="BM5" i="3"/>
  <c r="CT5" i="3"/>
  <c r="AR5" i="3"/>
  <c r="F10" i="4"/>
  <c r="F13" i="4"/>
  <c r="BY5" i="3"/>
  <c r="F9" i="4"/>
  <c r="AG5" i="3"/>
  <c r="E12" i="4"/>
  <c r="AF5" i="3"/>
  <c r="D18" i="12"/>
  <c r="H15" i="4"/>
  <c r="CI5" i="3"/>
  <c r="BC5" i="3"/>
  <c r="AY5" i="3" s="1"/>
  <c r="F11" i="4"/>
  <c r="D11" i="4" s="1"/>
  <c r="BX5" i="3"/>
  <c r="X54" i="3"/>
  <c r="BN5" i="3"/>
  <c r="F12" i="4"/>
  <c r="D16" i="12"/>
  <c r="H13" i="4"/>
  <c r="D14" i="12"/>
  <c r="H11" i="4"/>
  <c r="E9" i="4"/>
  <c r="E14" i="4"/>
  <c r="AQ5" i="3"/>
  <c r="E10" i="4"/>
  <c r="E13" i="4"/>
  <c r="M54" i="3"/>
  <c r="V5" i="3"/>
  <c r="F8" i="4"/>
  <c r="U5" i="3"/>
  <c r="E8" i="4"/>
  <c r="AN5" i="3" l="1"/>
  <c r="F11" i="12"/>
  <c r="D11" i="12" s="1"/>
  <c r="M8" i="4"/>
  <c r="H8" i="4" s="1"/>
  <c r="F12" i="12"/>
  <c r="D12" i="12" s="1"/>
  <c r="M9" i="4"/>
  <c r="H9" i="4" s="1"/>
  <c r="F13" i="12"/>
  <c r="D13" i="12" s="1"/>
  <c r="M10" i="4"/>
  <c r="H10" i="4" s="1"/>
  <c r="BJ5" i="3"/>
  <c r="D15" i="4"/>
  <c r="D12" i="4"/>
  <c r="CQ5" i="3"/>
  <c r="H12" i="4"/>
  <c r="D10" i="4"/>
  <c r="AC5" i="3"/>
  <c r="BU5" i="3"/>
  <c r="H14" i="4"/>
  <c r="D17" i="12"/>
  <c r="D14" i="4"/>
  <c r="D9" i="4"/>
  <c r="D13" i="4"/>
  <c r="CF5" i="3"/>
  <c r="D8" i="4"/>
  <c r="R5" i="3"/>
  <c r="B13" i="8" l="1"/>
  <c r="B7" i="8"/>
  <c r="B10" i="8"/>
  <c r="B9" i="8"/>
  <c r="B8" i="8"/>
  <c r="B6" i="8"/>
  <c r="B12" i="8"/>
  <c r="B5" i="8"/>
  <c r="B11" i="8"/>
  <c r="B14" i="8"/>
  <c r="C14" i="8" l="1"/>
  <c r="C12" i="8"/>
  <c r="C10" i="8"/>
  <c r="C8" i="8"/>
  <c r="C6" i="8"/>
  <c r="C11" i="8"/>
  <c r="C13" i="8"/>
  <c r="C5" i="8"/>
  <c r="C7" i="8"/>
  <c r="C9" i="8"/>
  <c r="D7" i="8" l="1"/>
  <c r="D11" i="8"/>
  <c r="D6" i="8"/>
  <c r="D10" i="8"/>
  <c r="D14" i="8"/>
  <c r="D8" i="8"/>
  <c r="D12" i="8"/>
  <c r="D5" i="8"/>
  <c r="D9" i="8"/>
  <c r="D13" i="8"/>
  <c r="E9" i="8" l="1"/>
  <c r="F9" i="8" s="1"/>
  <c r="BG5" i="3" s="1"/>
  <c r="E12" i="8"/>
  <c r="F12" i="8" s="1"/>
  <c r="CN5" i="3" s="1"/>
  <c r="E13" i="8"/>
  <c r="F13" i="8" s="1"/>
  <c r="CY5" i="3" s="1"/>
  <c r="E10" i="8"/>
  <c r="F10" i="8" s="1"/>
  <c r="BR5" i="3" s="1"/>
  <c r="E5" i="8"/>
  <c r="F5" i="8" s="1"/>
  <c r="E8" i="8"/>
  <c r="F8" i="8" s="1"/>
  <c r="AV5" i="3" s="1"/>
  <c r="E6" i="8"/>
  <c r="F6" i="8" s="1"/>
  <c r="Z5" i="3" s="1"/>
  <c r="E11" i="8"/>
  <c r="F11" i="8" s="1"/>
  <c r="CC5" i="3" s="1"/>
  <c r="E14" i="8"/>
  <c r="F14" i="8" s="1"/>
  <c r="DJ5" i="3" s="1"/>
  <c r="E7" i="8"/>
  <c r="F7" i="8" s="1"/>
  <c r="AK5" i="3" s="1"/>
  <c r="C17" i="5" l="1"/>
  <c r="C13" i="5"/>
  <c r="C9" i="5"/>
  <c r="C12" i="5"/>
  <c r="C11" i="5"/>
  <c r="C10" i="5"/>
  <c r="C8" i="5"/>
  <c r="C16" i="5"/>
  <c r="C15" i="5"/>
  <c r="C14" i="5"/>
  <c r="O5" i="3"/>
  <c r="K13" i="5" l="1"/>
  <c r="G13" i="5"/>
  <c r="M13" i="5"/>
  <c r="H13" i="5"/>
  <c r="L13" i="5"/>
  <c r="F13" i="5"/>
  <c r="J13" i="5"/>
  <c r="I13" i="5"/>
  <c r="E13" i="5"/>
  <c r="D13" i="5"/>
  <c r="L14" i="5"/>
  <c r="H14" i="5"/>
  <c r="D14" i="5"/>
  <c r="M14" i="5"/>
  <c r="G14" i="5"/>
  <c r="K14" i="5"/>
  <c r="F14" i="5"/>
  <c r="J14" i="5"/>
  <c r="I14" i="5"/>
  <c r="E14" i="5"/>
  <c r="M15" i="5"/>
  <c r="I15" i="5"/>
  <c r="E15" i="5"/>
  <c r="L15" i="5"/>
  <c r="G15" i="5"/>
  <c r="K15" i="5"/>
  <c r="F15" i="5"/>
  <c r="J15" i="5"/>
  <c r="H15" i="5"/>
  <c r="D15" i="5"/>
  <c r="L10" i="5"/>
  <c r="H10" i="5"/>
  <c r="D10" i="5"/>
  <c r="I10" i="5"/>
  <c r="M10" i="5"/>
  <c r="G10" i="5"/>
  <c r="K10" i="5"/>
  <c r="J10" i="5"/>
  <c r="F10" i="5"/>
  <c r="E10" i="5"/>
  <c r="K17" i="5"/>
  <c r="G17" i="5"/>
  <c r="L17" i="5"/>
  <c r="F17" i="5"/>
  <c r="J17" i="5"/>
  <c r="E17" i="5"/>
  <c r="I17" i="5"/>
  <c r="H17" i="5"/>
  <c r="D17" i="5"/>
  <c r="M17" i="5"/>
  <c r="J8" i="5"/>
  <c r="F8" i="5"/>
  <c r="I8" i="5"/>
  <c r="D8" i="5"/>
  <c r="M8" i="5"/>
  <c r="H8" i="5"/>
  <c r="L8" i="5"/>
  <c r="K8" i="5"/>
  <c r="G8" i="5"/>
  <c r="E8" i="5"/>
  <c r="M11" i="5"/>
  <c r="I11" i="5"/>
  <c r="E11" i="5"/>
  <c r="H11" i="5"/>
  <c r="L11" i="5"/>
  <c r="G11" i="5"/>
  <c r="K11" i="5"/>
  <c r="J11" i="5"/>
  <c r="F11" i="5"/>
  <c r="D11" i="5"/>
  <c r="J16" i="5"/>
  <c r="F16" i="5"/>
  <c r="L16" i="5"/>
  <c r="G16" i="5"/>
  <c r="K16" i="5"/>
  <c r="E16" i="5"/>
  <c r="I16" i="5"/>
  <c r="H16" i="5"/>
  <c r="D16" i="5"/>
  <c r="M16" i="5"/>
  <c r="J12" i="5"/>
  <c r="F12" i="5"/>
  <c r="M12" i="5"/>
  <c r="H12" i="5"/>
  <c r="L12" i="5"/>
  <c r="G12" i="5"/>
  <c r="K12" i="5"/>
  <c r="I12" i="5"/>
  <c r="E12" i="5"/>
  <c r="D12" i="5"/>
  <c r="K9" i="5"/>
  <c r="G9" i="5"/>
  <c r="I9" i="5"/>
  <c r="D9" i="5"/>
  <c r="M9" i="5"/>
  <c r="H9" i="5"/>
  <c r="L9" i="5"/>
  <c r="J9" i="5"/>
  <c r="F9" i="5"/>
  <c r="E9" i="5"/>
</calcChain>
</file>

<file path=xl/sharedStrings.xml><?xml version="1.0" encoding="utf-8"?>
<sst xmlns="http://schemas.openxmlformats.org/spreadsheetml/2006/main" count="759" uniqueCount="309">
  <si>
    <t>PREDICTED CORRECTLY</t>
  </si>
  <si>
    <t>POINT</t>
  </si>
  <si>
    <t>Match Result and Goal Scores</t>
  </si>
  <si>
    <t>▶</t>
  </si>
  <si>
    <t>Match Result and Goal Differences</t>
  </si>
  <si>
    <t>Match Result Only</t>
  </si>
  <si>
    <t>PREDICTED CORRECTLY in FULL TIME (NORMAL TIME + EXTRA TIME)</t>
  </si>
  <si>
    <t>FINAL</t>
  </si>
  <si>
    <t>PREDICTED CORRECTLY (PENALTY SHOOT OUT in ALL KNOCK OUT ROUNDS)</t>
  </si>
  <si>
    <t>Group Winner and Runner Up</t>
  </si>
  <si>
    <t>Group Winner only</t>
  </si>
  <si>
    <t>Group Runner Up only</t>
  </si>
  <si>
    <t>Qualified 2 teams (swapped group position)</t>
  </si>
  <si>
    <t>Qualified 1 team only (incorrect group position)</t>
  </si>
  <si>
    <t>Bracket Pairing Matches</t>
  </si>
  <si>
    <t>Tournament Champion</t>
  </si>
  <si>
    <t>Win at Quarter Finals</t>
  </si>
  <si>
    <t>Win at Semi Finals</t>
  </si>
  <si>
    <t>Win at Final</t>
  </si>
  <si>
    <t>Tournament Runner Up</t>
  </si>
  <si>
    <t>Tournament 3rd Place</t>
  </si>
  <si>
    <t>Win at Match for 3rd Place</t>
  </si>
  <si>
    <t>Match Winner (Based on Full Time + Penalty Shoot Out Result)</t>
  </si>
  <si>
    <t>All players will be ranked by</t>
  </si>
  <si>
    <t>Higher total points (match + bonus points)</t>
  </si>
  <si>
    <t>Higher total correct prediction</t>
  </si>
  <si>
    <t>Higher total match points</t>
  </si>
  <si>
    <t>Entry order in player scoreboard table</t>
  </si>
  <si>
    <t>TOURNAMENT SETUP</t>
  </si>
  <si>
    <t>G</t>
  </si>
  <si>
    <t>No</t>
  </si>
  <si>
    <t>Country Name</t>
  </si>
  <si>
    <t>A</t>
  </si>
  <si>
    <t>B</t>
  </si>
  <si>
    <t>United States</t>
  </si>
  <si>
    <t>C</t>
  </si>
  <si>
    <t>Argentina</t>
  </si>
  <si>
    <t>D</t>
  </si>
  <si>
    <t>F</t>
  </si>
  <si>
    <t>Player</t>
  </si>
  <si>
    <t>Total</t>
  </si>
  <si>
    <t>Point</t>
  </si>
  <si>
    <t>Bonus</t>
  </si>
  <si>
    <t>M#</t>
  </si>
  <si>
    <t>Group</t>
  </si>
  <si>
    <t>Date</t>
  </si>
  <si>
    <t>Country</t>
  </si>
  <si>
    <t>Score</t>
  </si>
  <si>
    <t>Rank</t>
  </si>
  <si>
    <t>Current Rank</t>
  </si>
  <si>
    <t>Group Stages</t>
  </si>
  <si>
    <t>Knock Out Stages</t>
  </si>
  <si>
    <t>Winner</t>
  </si>
  <si>
    <t>Runner Up</t>
  </si>
  <si>
    <t>Qualified Countries</t>
  </si>
  <si>
    <t>►</t>
  </si>
  <si>
    <t>FT</t>
  </si>
  <si>
    <t>PSO</t>
  </si>
  <si>
    <t>QF</t>
  </si>
  <si>
    <t>SF</t>
  </si>
  <si>
    <t>3rd</t>
  </si>
  <si>
    <t>CHAMPION</t>
  </si>
  <si>
    <t>2nd Place</t>
  </si>
  <si>
    <t>3rd Place</t>
  </si>
  <si>
    <t>Notes :</t>
  </si>
  <si>
    <t>Color code meaning :</t>
  </si>
  <si>
    <t>Group Standing Table (on player prediction board)</t>
  </si>
  <si>
    <t>Q</t>
  </si>
  <si>
    <t>Qualify and Correct Position</t>
  </si>
  <si>
    <t>Qualify but Incorrect Position</t>
  </si>
  <si>
    <t>Knock Out Matches</t>
  </si>
  <si>
    <t>T</t>
  </si>
  <si>
    <t>Correct Bracket Pairing (on player prediction board if player's prediction matches is chosen)</t>
  </si>
  <si>
    <t>Some matches with greater match number shall be played ahead of lower match number</t>
  </si>
  <si>
    <t>Knock Out Match Winner (all matches)</t>
  </si>
  <si>
    <t>Score Boxes</t>
  </si>
  <si>
    <t>Input full time score results (Normal Time + Extra Time) in FT score boxes in knock out round matches</t>
  </si>
  <si>
    <t>o</t>
  </si>
  <si>
    <t>Incorrect score input (text) (all matches)</t>
  </si>
  <si>
    <t>PSO (Penalty Shoot Out score boxes will be shown automatically for respective matches if there are no winners in FULL TIME regulation</t>
  </si>
  <si>
    <t>SCOREBOARD</t>
  </si>
  <si>
    <t xml:space="preserve"> Group Stages</t>
  </si>
  <si>
    <t>Quarter Final</t>
  </si>
  <si>
    <t>Semifinal</t>
  </si>
  <si>
    <t>Player Name</t>
  </si>
  <si>
    <t>Total Points</t>
  </si>
  <si>
    <t>Total Match Point</t>
  </si>
  <si>
    <t>Total Bonus Point</t>
  </si>
  <si>
    <t>Total Correct Prediction</t>
  </si>
  <si>
    <t>Match Points</t>
  </si>
  <si>
    <t>Correct Prediction</t>
  </si>
  <si>
    <t>Bonus Points</t>
  </si>
  <si>
    <t>LEADERBOARD</t>
  </si>
  <si>
    <t>Name</t>
  </si>
  <si>
    <t>Dummy worksheet for group standing calculation</t>
  </si>
  <si>
    <t>Dummy worksheet for Leaderboard standing calculation</t>
  </si>
  <si>
    <t>Rank Based on Total Match + Bonus Points</t>
  </si>
  <si>
    <t>Rank Based on Correct Prediction</t>
  </si>
  <si>
    <t>Rank Based on Total Match Points</t>
  </si>
  <si>
    <t>Rank Based on Entry Order</t>
  </si>
  <si>
    <t>Final Rank</t>
  </si>
  <si>
    <t>3RD</t>
  </si>
  <si>
    <t>SELECT Knock Out Rounds Pairing Team Scenario (ACTUAL or PREDICTION MATCHES)</t>
  </si>
  <si>
    <t>SELECT Penalty Shoot Out Point System (INCLUDED or NOT INCLUDED)</t>
  </si>
  <si>
    <r>
      <t xml:space="preserve">PLAYER PREDICTION BOARD | YOUR </t>
    </r>
    <r>
      <rPr>
        <b/>
        <sz val="15"/>
        <color rgb="FFFFFF00"/>
        <rFont val="Calibri"/>
        <family val="2"/>
        <scheme val="minor"/>
      </rPr>
      <t>KNOCK OUT ROUNDS</t>
    </r>
    <r>
      <rPr>
        <b/>
        <sz val="15"/>
        <color theme="0"/>
        <rFont val="Calibri"/>
        <family val="2"/>
        <scheme val="minor"/>
      </rPr>
      <t xml:space="preserve"> GAME SCENARIO IS BASED ON ►</t>
    </r>
  </si>
  <si>
    <t>◄</t>
  </si>
  <si>
    <t>Make sure you select the right game scenario for your game</t>
  </si>
  <si>
    <t>Game Notes :</t>
  </si>
  <si>
    <t>Tournament Actual Result Table</t>
  </si>
  <si>
    <t>Player Prediction Board</t>
  </si>
  <si>
    <t>Type prediction score in particular score boxes</t>
  </si>
  <si>
    <t>Penalty Shoot Out Boxes will be shown automatically if Full Time score is draw in particular KO match. Type actual penalty scores in particular boxes.</t>
  </si>
  <si>
    <t>Select Tournament Best Player in respective best player box</t>
  </si>
  <si>
    <t>Select Tournament Top Scorer in respective top score box</t>
  </si>
  <si>
    <t>Go to Language Table worksheet to change team names to your own language</t>
  </si>
  <si>
    <t>DO NOT CUT &amp; PASTE. YOU MAY COPY &amp; PASTE, but choose PASTE IT WITH VALUES TO PREVENT ANY DAMAGES ON FORMULA</t>
  </si>
  <si>
    <t>●</t>
  </si>
  <si>
    <t>ACTUAL RESULTS</t>
  </si>
  <si>
    <t>● KNOCK OUT ROUNDS Game Scenario</t>
  </si>
  <si>
    <t>● KNOCK OUT ROUNDS Point System</t>
  </si>
  <si>
    <r>
      <rPr>
        <b/>
        <sz val="12"/>
        <rFont val="Calibri"/>
        <family val="2"/>
        <scheme val="minor"/>
      </rPr>
      <t>⚫</t>
    </r>
    <r>
      <rPr>
        <b/>
        <sz val="14"/>
        <rFont val="Calibri"/>
        <family val="2"/>
        <scheme val="minor"/>
      </rPr>
      <t xml:space="preserve"> GROUP STAGES Point System</t>
    </r>
  </si>
  <si>
    <r>
      <rPr>
        <b/>
        <sz val="12"/>
        <rFont val="Calibri"/>
        <family val="2"/>
        <scheme val="minor"/>
      </rPr>
      <t>⚫</t>
    </r>
    <r>
      <rPr>
        <b/>
        <sz val="14"/>
        <rFont val="Calibri"/>
        <family val="2"/>
        <scheme val="minor"/>
      </rPr>
      <t xml:space="preserve"> KNOCK OUT ROUNDS Game Scenario and Point System</t>
    </r>
  </si>
  <si>
    <r>
      <rPr>
        <b/>
        <sz val="12"/>
        <rFont val="Calibri"/>
        <family val="2"/>
        <scheme val="minor"/>
      </rPr>
      <t xml:space="preserve">⚫ </t>
    </r>
    <r>
      <rPr>
        <b/>
        <sz val="14"/>
        <rFont val="Calibri"/>
        <family val="2"/>
        <scheme val="minor"/>
      </rPr>
      <t>BONUS Point System</t>
    </r>
  </si>
  <si>
    <r>
      <rPr>
        <b/>
        <sz val="12"/>
        <rFont val="Calibri"/>
        <family val="2"/>
        <scheme val="minor"/>
      </rPr>
      <t>⚫</t>
    </r>
    <r>
      <rPr>
        <b/>
        <sz val="14"/>
        <rFont val="Calibri"/>
        <family val="2"/>
        <scheme val="minor"/>
      </rPr>
      <t xml:space="preserve"> LEADERBOARD REGULATION</t>
    </r>
  </si>
  <si>
    <t>The ranking of teams in the group stage is determined as follows:</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</si>
  <si>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</si>
  <si>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</si>
  <si>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</si>
  <si>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</si>
  <si>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</si>
  <si>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</si>
  <si>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Drawing of lots.</t>
  </si>
  <si>
    <t>OFFICIAL</t>
  </si>
  <si>
    <t>v</t>
  </si>
  <si>
    <t>NOTES</t>
  </si>
  <si>
    <t>GAME ACTUAL RESULTS</t>
  </si>
  <si>
    <t>GAME PREDICTION RESULTS</t>
  </si>
  <si>
    <t>v*</t>
  </si>
  <si>
    <t>x**</t>
  </si>
  <si>
    <t>x***</t>
  </si>
  <si>
    <t>x****</t>
  </si>
  <si>
    <t>*</t>
  </si>
  <si>
    <t>**</t>
  </si>
  <si>
    <t>***</t>
  </si>
  <si>
    <t>****</t>
  </si>
  <si>
    <t>There is no needs to differentiate team standings based on drawing of lots. Players can adjust their prediction scores to get one team rank upper than the other.</t>
  </si>
  <si>
    <t>Type actual score results in column G dan H in both Group Stages and Knock Out Rounds</t>
  </si>
  <si>
    <t>Penalty Shoot Out Boxes in column J and K will be shown automatically if Full Time score is draw in particular KO match. Type actual penalty scores in particular boxes.</t>
  </si>
  <si>
    <t>Select Tournament Best Player in cell G93</t>
  </si>
  <si>
    <t>Select Tournament Top Scorer in cell G94</t>
  </si>
  <si>
    <t>Type Date in column E to adjust date to your own date</t>
  </si>
  <si>
    <t>All matches are sorted by match time. Match order might be different</t>
  </si>
  <si>
    <t>https://www.fifa.com/tournaments/mens/worldcup/qatar2022/news/match-schedule-fwc22</t>
  </si>
  <si>
    <t>Bonus points will be shown after all group matches are completed and players type scores for all group matches</t>
  </si>
  <si>
    <t>Check your score input, incorrect score input will make an error in its calculation</t>
  </si>
  <si>
    <t>© 2022 | journalSHEET.com</t>
  </si>
  <si>
    <t>Included</t>
  </si>
  <si>
    <t>❶</t>
  </si>
  <si>
    <t>❷</t>
  </si>
  <si>
    <t>❸</t>
  </si>
  <si>
    <t>❹</t>
  </si>
  <si>
    <t>LICENSE</t>
  </si>
  <si>
    <t>ABOUT</t>
  </si>
  <si>
    <t>UPDATE</t>
  </si>
  <si>
    <t>Editiion</t>
  </si>
  <si>
    <t>:</t>
  </si>
  <si>
    <t>Version</t>
  </si>
  <si>
    <t>License</t>
  </si>
  <si>
    <t>Single User</t>
  </si>
  <si>
    <t>Product Info</t>
  </si>
  <si>
    <t>https://journalsheet.com</t>
  </si>
  <si>
    <t>Support</t>
  </si>
  <si>
    <t>support@journalsheet.com</t>
  </si>
  <si>
    <t>Copyrights ©</t>
  </si>
  <si>
    <t>2022 | journalSHEET.com</t>
  </si>
  <si>
    <t>PARTICIPANT LIST</t>
  </si>
  <si>
    <t>PREDICTION SUMMARY</t>
  </si>
  <si>
    <t>0 - 0</t>
  </si>
  <si>
    <t>1 - 0</t>
  </si>
  <si>
    <t>2 - 0</t>
  </si>
  <si>
    <t>3 - 0</t>
  </si>
  <si>
    <t>4 - 0</t>
  </si>
  <si>
    <t>1 - 1</t>
  </si>
  <si>
    <t>0 - 1</t>
  </si>
  <si>
    <t>2 - 1</t>
  </si>
  <si>
    <t>1 - 2</t>
  </si>
  <si>
    <t>2 - 2</t>
  </si>
  <si>
    <t>3 - 1</t>
  </si>
  <si>
    <t>1 - 3</t>
  </si>
  <si>
    <t>3 - 2</t>
  </si>
  <si>
    <t>2 - 3</t>
  </si>
  <si>
    <t>3 - 3</t>
  </si>
  <si>
    <t>4 - 1</t>
  </si>
  <si>
    <t>1 - 4</t>
  </si>
  <si>
    <t>4 - 2</t>
  </si>
  <si>
    <t>2 - 4</t>
  </si>
  <si>
    <t>4 - 3</t>
  </si>
  <si>
    <t>3 - 4</t>
  </si>
  <si>
    <t>4 - 4</t>
  </si>
  <si>
    <t>Other</t>
  </si>
  <si>
    <t>0 - 2</t>
  </si>
  <si>
    <t>0 - 3</t>
  </si>
  <si>
    <t>0 - 4</t>
  </si>
  <si>
    <t>PREDICTION SCORE SUMMARY</t>
  </si>
  <si>
    <t>SCORE</t>
  </si>
  <si>
    <t>PREDICTION SCORE RANK</t>
  </si>
  <si>
    <t>TOP 3 PREDICTION ▶</t>
  </si>
  <si>
    <t>Knock Out</t>
  </si>
  <si>
    <r>
      <rPr>
        <b/>
        <sz val="22"/>
        <color rgb="FF92D050"/>
        <rFont val="Calibri"/>
        <family val="2"/>
        <scheme val="minor"/>
      </rPr>
      <t>journal</t>
    </r>
    <r>
      <rPr>
        <b/>
        <sz val="22"/>
        <color theme="0"/>
        <rFont val="Calibri"/>
        <family val="2"/>
        <scheme val="minor"/>
      </rPr>
      <t>SHEET</t>
    </r>
    <r>
      <rPr>
        <b/>
        <sz val="18"/>
        <color theme="0"/>
        <rFont val="Calibri"/>
        <family val="2"/>
        <scheme val="minor"/>
      </rPr>
      <t>.com</t>
    </r>
  </si>
  <si>
    <t>Starting Point</t>
  </si>
  <si>
    <t>Entry Fee</t>
  </si>
  <si>
    <t>Notes 2</t>
  </si>
  <si>
    <t>Notes 1</t>
  </si>
  <si>
    <t xml:space="preserve">● </t>
  </si>
  <si>
    <t>You may translate team name to your language in column D. Retype other texts in Game Board worksheet to translate it to your language</t>
  </si>
  <si>
    <r>
      <t xml:space="preserve">You </t>
    </r>
    <r>
      <rPr>
        <b/>
        <sz val="11"/>
        <color rgb="FFC00000"/>
        <rFont val="Calibri"/>
        <family val="2"/>
        <scheme val="minor"/>
      </rPr>
      <t>DO NOT NEED TO TYPE PLAYER NAME IN OTHER WORKSHEET</t>
    </r>
  </si>
  <si>
    <t>Type participant name in Player Name column in column C. This name will be used as name references in all worksheets.</t>
  </si>
  <si>
    <t>This point will be used as additional point and will be included in Player Score calculation</t>
  </si>
  <si>
    <r>
      <t xml:space="preserve">You may fill </t>
    </r>
    <r>
      <rPr>
        <b/>
        <sz val="11"/>
        <color rgb="FFC00000"/>
        <rFont val="Calibri"/>
        <family val="2"/>
        <scheme val="minor"/>
      </rPr>
      <t xml:space="preserve">STARTING POINT </t>
    </r>
    <r>
      <rPr>
        <sz val="11"/>
        <color theme="1"/>
        <rFont val="Calibri"/>
        <family val="2"/>
        <scheme val="minor"/>
      </rPr>
      <t xml:space="preserve">with your own point. </t>
    </r>
    <r>
      <rPr>
        <b/>
        <sz val="11"/>
        <color rgb="FFC00000"/>
        <rFont val="Calibri"/>
        <family val="2"/>
        <scheme val="minor"/>
      </rPr>
      <t>IT IS OPTIONAL</t>
    </r>
  </si>
  <si>
    <t>You can put DEDUCTION POINT by typing "-" (minus) sign in front of the point</t>
  </si>
  <si>
    <t>&gt;</t>
  </si>
  <si>
    <t>Starting Point can be filled because many reasons. Some of examples :</t>
  </si>
  <si>
    <t>Amount of Entry Fee</t>
  </si>
  <si>
    <t>Late prediction submission</t>
  </si>
  <si>
    <t>Join the game in the middle of tournament</t>
  </si>
  <si>
    <r>
      <t xml:space="preserve">No column in </t>
    </r>
    <r>
      <rPr>
        <b/>
        <sz val="11"/>
        <color rgb="FFC00000"/>
        <rFont val="Calibri"/>
        <family val="2"/>
        <scheme val="minor"/>
      </rPr>
      <t>column B</t>
    </r>
    <r>
      <rPr>
        <sz val="11"/>
        <color theme="1"/>
        <rFont val="Calibri"/>
        <family val="2"/>
        <scheme val="minor"/>
      </rPr>
      <t xml:space="preserve"> is used as </t>
    </r>
    <r>
      <rPr>
        <b/>
        <sz val="11"/>
        <color rgb="FFC00000"/>
        <rFont val="Calibri"/>
        <family val="2"/>
        <scheme val="minor"/>
      </rPr>
      <t>THE FINAL TIE-BREAKER</t>
    </r>
    <r>
      <rPr>
        <sz val="11"/>
        <color theme="1"/>
        <rFont val="Calibri"/>
        <family val="2"/>
        <scheme val="minor"/>
      </rPr>
      <t xml:space="preserve"> if respective players are tied and their ranks have to be decided by ENTRY ORDER. See TIE BREAKER regulation</t>
    </r>
  </si>
  <si>
    <t>If you need more columns to put other information, you may INSERT MORE COLUMNS AT THE RIGHT OF STARTING POINT COLUMN</t>
  </si>
  <si>
    <t>YOU CANNOT INSERT/DELETE ROW or CUT/PASTE. IT WILL BREAK THE FORMULA in other worksheets</t>
  </si>
  <si>
    <t>DO NOT REMOVE COPYRIGHT NOTICE</t>
  </si>
  <si>
    <t>IT WILL BREAK FORMULA &amp; YOUR SPREADSHEET WON'T WORK PROPERLY</t>
  </si>
  <si>
    <t>Free</t>
  </si>
  <si>
    <t>Maximum players</t>
  </si>
  <si>
    <t>Setup</t>
  </si>
  <si>
    <t>Å</t>
  </si>
  <si>
    <t>Editable Group Points</t>
  </si>
  <si>
    <t>Yes</t>
  </si>
  <si>
    <t>Game Scenario &gt; Set and Forget</t>
  </si>
  <si>
    <t>Game Scenario &gt; Score Prediction</t>
  </si>
  <si>
    <t>Editable Penalty Shoot Out Points</t>
  </si>
  <si>
    <t>Editable Knock Out Rounds Points</t>
  </si>
  <si>
    <t>Editable Bonus Points</t>
  </si>
  <si>
    <t>Google Spreadsheet Version</t>
  </si>
  <si>
    <t>Not provided</t>
  </si>
  <si>
    <t>Editable Worksheet</t>
  </si>
  <si>
    <t>Full</t>
  </si>
  <si>
    <t>Editable Workbook</t>
  </si>
  <si>
    <t>Player Prediction Sheet</t>
  </si>
  <si>
    <t>Provided</t>
  </si>
  <si>
    <t>FE</t>
  </si>
  <si>
    <t>SALE PRICE ▶</t>
  </si>
  <si>
    <t>1 - 9</t>
  </si>
  <si>
    <t>Fully Editable</t>
  </si>
  <si>
    <t>Limited Features</t>
  </si>
  <si>
    <t>1 - 15</t>
  </si>
  <si>
    <t>DO NOT REMOVE COPYRIGHT NOTICE. SPREADSHEET WON'T WORK PROPERLY</t>
  </si>
  <si>
    <t>Player's Prediction Matches</t>
  </si>
  <si>
    <t>Setup Video</t>
  </si>
  <si>
    <t>https://youtu.be/we2Ez3aBDEM</t>
  </si>
  <si>
    <t>Group Stages Point Illustration (written illustration is also available in attached pdf file included in file package)</t>
  </si>
  <si>
    <t>https://youtu.be/MIx_CFNWDYI</t>
  </si>
  <si>
    <t>KO Rounds Point Illustration (written illustration is also available in attached pdf file included in file package)</t>
  </si>
  <si>
    <t>https://youtu.be/LCA6g7GNXMs</t>
  </si>
  <si>
    <t>Bonus Point Illustration (written illustration is also available in attached pdf file included in file package)</t>
  </si>
  <si>
    <t>https://youtu.be/vbGfXFC3rLk</t>
  </si>
  <si>
    <t>Paraguay</t>
  </si>
  <si>
    <t>Player 1</t>
  </si>
  <si>
    <t>Player 2</t>
  </si>
  <si>
    <t>Player 3</t>
  </si>
  <si>
    <t>Player 4</t>
  </si>
  <si>
    <t>Player 5</t>
  </si>
  <si>
    <t>Player 6</t>
  </si>
  <si>
    <t>Player 7</t>
  </si>
  <si>
    <t>Player 8</t>
  </si>
  <si>
    <t>Player 9</t>
  </si>
  <si>
    <t>Player 10</t>
  </si>
  <si>
    <t>8 qualified teams</t>
  </si>
  <si>
    <t>6 - 7 qualified teams</t>
  </si>
  <si>
    <t>4 - 5 qualified teams</t>
  </si>
  <si>
    <t>Tiebreaker Policy</t>
  </si>
  <si>
    <r>
      <rPr>
        <b/>
        <sz val="11"/>
        <rFont val="Calibri"/>
        <family val="2"/>
        <scheme val="minor"/>
      </rPr>
      <t>FILLTOTAL RED CARDS or YELLOW CARDS</t>
    </r>
    <r>
      <rPr>
        <sz val="11"/>
        <rFont val="Calibri"/>
        <family val="2"/>
        <scheme val="minor"/>
      </rPr>
      <t xml:space="preserve"> between the teams concerned in </t>
    </r>
    <r>
      <rPr>
        <b/>
        <sz val="11"/>
        <rFont val="Calibri"/>
        <family val="2"/>
        <scheme val="minor"/>
      </rPr>
      <t xml:space="preserve">COLUMN F </t>
    </r>
    <r>
      <rPr>
        <sz val="11"/>
        <rFont val="Calibri"/>
        <family val="2"/>
        <scheme val="minor"/>
      </rPr>
      <t>to differentiate their standings. If it is leaved empty, they will be ranked based on FIFA World Ranking points</t>
    </r>
  </si>
  <si>
    <t>If, it has to go through tie-breaker No 9 to decide group winner and runner up, you change it by overwriting it in Player Game Board table in cell F36:I39</t>
  </si>
  <si>
    <t>There is no needs to differentiate team standings based on red/yellow cards. Players can adjust their prediction scores to get one team rank upper than the other.</t>
  </si>
  <si>
    <t>Get more soccer templates in journalsheet.com</t>
  </si>
  <si>
    <t>This Spreadsheet uses similar platform with World Cup 2022 Predictor Game. You can follow World Cup 2022 instructions below to set up your Copa America Predictor Game</t>
  </si>
  <si>
    <t>Available in Fully Editable/Paid Version Only</t>
  </si>
  <si>
    <t>Points available in Fully Editable/Paid Version Only</t>
  </si>
  <si>
    <t>GOLD MEDAL</t>
  </si>
  <si>
    <t>SILVER MEDAL</t>
  </si>
  <si>
    <t>Bronze Medal</t>
  </si>
  <si>
    <t>France</t>
  </si>
  <si>
    <t>Guinea</t>
  </si>
  <si>
    <t>New Zealand</t>
  </si>
  <si>
    <t>Morocco</t>
  </si>
  <si>
    <t>Iraq</t>
  </si>
  <si>
    <t>Ukraine</t>
  </si>
  <si>
    <t>Uzbekistan</t>
  </si>
  <si>
    <t>Spain</t>
  </si>
  <si>
    <t>Egypt</t>
  </si>
  <si>
    <t>Dominican Republic</t>
  </si>
  <si>
    <t>Japan</t>
  </si>
  <si>
    <t>Mali</t>
  </si>
  <si>
    <t>Israel</t>
  </si>
  <si>
    <t>Coefficient</t>
  </si>
  <si>
    <t>Fair Play Points</t>
  </si>
  <si>
    <t>V5.9 - Initial release (07/10/24)</t>
  </si>
  <si>
    <t>5.9</t>
  </si>
  <si>
    <t>Men's Olympic Football 2024 Pool</t>
  </si>
  <si>
    <t>MEN'S OLYMPIC FOOTBALL 2024 POOL</t>
  </si>
  <si>
    <t>US 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</si>
</sst>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0"/>
  </numFmts>
  <fonts count="52"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26"/>
      <name val="Calibri"/>
      <family val="2"/>
      <scheme val="minor"/>
    </font>
    <font>
      <b/>
      <sz val="11"/>
      <name val="Calibri"/>
      <family val="2"/>
      <scheme val="minor"/>
    </font>
    <font>
      <sz val="12"/>
      <name val="Calibri"/>
      <family val="2"/>
      <scheme val="minor"/>
    </font>
    <font>
      <sz val="10"/>
      <name val="Arial"/>
      <family val="2"/>
    </font>
    <font>
      <b/>
      <sz val="14"/>
      <name val="Calibri"/>
      <family val="2"/>
      <scheme val="minor"/>
    </font>
    <font>
      <b/>
      <sz val="12"/>
      <name val="Calibri"/>
      <family val="2"/>
      <scheme val="minor"/>
    </font>
    <font>
      <sz val="11"/>
      <color theme="5" tint="-0.499984740745262"/>
      <name val="Calibri"/>
      <family val="2"/>
      <scheme val="minor"/>
    </font>
    <font>
      <sz val="14"/>
      <name val="Calibri"/>
      <family val="2"/>
      <scheme val="minor"/>
    </font>
    <font>
      <u/>
      <sz val="11"/>
      <color theme="10"/>
      <name val="Calibri"/>
      <family val="2"/>
      <scheme val="minor"/>
    </font>
    <font>
      <b/>
      <sz val="28"/>
      <color theme="0"/>
      <name val="Calibri"/>
      <family val="2"/>
      <scheme val="minor"/>
    </font>
    <font>
      <b/>
      <sz val="26"/>
      <color theme="0"/>
      <name val="Calibri"/>
      <family val="2"/>
      <scheme val="minor"/>
    </font>
    <font>
      <sz val="12"/>
      <color theme="1"/>
      <name val="Calibri"/>
      <family val="2"/>
      <scheme val="minor"/>
    </font>
    <font>
      <b/>
      <sz val="28"/>
      <color theme="1"/>
      <name val="Calibri"/>
      <family val="2"/>
      <scheme val="minor"/>
    </font>
    <font>
      <sz val="11"/>
      <color theme="6" tint="0.79998168889431442"/>
      <name val="Calibri"/>
      <family val="2"/>
      <scheme val="minor"/>
    </font>
    <font>
      <sz val="11"/>
      <color theme="5" tint="0.79998168889431442"/>
      <name val="Calibri"/>
      <family val="2"/>
      <scheme val="minor"/>
    </font>
    <font>
      <sz val="10"/>
      <color theme="0"/>
      <name val="Calibri"/>
      <family val="2"/>
      <scheme val="minor"/>
    </font>
    <font>
      <i/>
      <sz val="11"/>
      <color theme="1"/>
      <name val="Calibri"/>
      <family val="2"/>
      <scheme val="minor"/>
    </font>
    <font>
      <b/>
      <sz val="11"/>
      <color theme="5" tint="-0.499984740745262"/>
      <name val="Calibri"/>
      <family val="2"/>
      <scheme val="minor"/>
    </font>
    <font>
      <b/>
      <sz val="36"/>
      <name val="Calibri"/>
      <family val="2"/>
      <scheme val="minor"/>
    </font>
    <font>
      <b/>
      <sz val="26"/>
      <color theme="1"/>
      <name val="Calibri"/>
      <family val="2"/>
      <scheme val="minor"/>
    </font>
    <font>
      <b/>
      <sz val="16"/>
      <color rgb="FFFFFF00"/>
      <name val="Calibri"/>
      <family val="2"/>
      <scheme val="minor"/>
    </font>
    <font>
      <b/>
      <sz val="15"/>
      <color theme="0"/>
      <name val="Calibri"/>
      <family val="2"/>
      <scheme val="minor"/>
    </font>
    <font>
      <b/>
      <sz val="15"/>
      <color rgb="FFFFFF00"/>
      <name val="Calibri"/>
      <family val="2"/>
      <scheme val="minor"/>
    </font>
    <font>
      <sz val="11"/>
      <color rgb="FFC00000"/>
      <name val="Calibri"/>
      <family val="2"/>
      <scheme val="minor"/>
    </font>
    <font>
      <b/>
      <sz val="11"/>
      <color rgb="FFC00000"/>
      <name val="Calibri"/>
      <family val="2"/>
      <scheme val="minor"/>
    </font>
    <font>
      <i/>
      <sz val="11"/>
      <color rgb="FFC00000"/>
      <name val="Calibri"/>
      <family val="2"/>
      <scheme val="minor"/>
    </font>
    <font>
      <i/>
      <sz val="10"/>
      <color theme="1"/>
      <name val="Calibri"/>
      <family val="2"/>
      <scheme val="minor"/>
    </font>
    <font>
      <u/>
      <sz val="11"/>
      <color theme="0"/>
      <name val="Calibri"/>
      <family val="2"/>
      <scheme val="minor"/>
    </font>
    <font>
      <sz val="11"/>
      <color theme="0" tint="-4.9989318521683403E-2"/>
      <name val="Calibri"/>
      <family val="2"/>
      <scheme val="minor"/>
    </font>
    <font>
      <b/>
      <sz val="24"/>
      <color theme="1"/>
      <name val="Calibri"/>
      <family val="2"/>
      <scheme val="minor"/>
    </font>
    <font>
      <b/>
      <sz val="22"/>
      <color theme="0"/>
      <name val="Calibri"/>
      <family val="2"/>
      <scheme val="minor"/>
    </font>
    <font>
      <b/>
      <sz val="18"/>
      <color theme="0"/>
      <name val="Calibri"/>
      <family val="2"/>
      <scheme val="minor"/>
    </font>
    <font>
      <b/>
      <sz val="22"/>
      <color rgb="FF92D050"/>
      <name val="Calibri"/>
      <family val="2"/>
      <scheme val="minor"/>
    </font>
    <font>
      <sz val="12"/>
      <color theme="0"/>
      <name val="Calibri"/>
      <family val="2"/>
      <scheme val="minor"/>
    </font>
    <font>
      <i/>
      <sz val="10"/>
      <color theme="0"/>
      <name val="Calibri"/>
      <family val="2"/>
      <scheme val="minor"/>
    </font>
    <font>
      <b/>
      <sz val="14"/>
      <color theme="0"/>
      <name val="Calibri"/>
      <family val="2"/>
      <scheme val="minor"/>
    </font>
    <font>
      <sz val="9"/>
      <name val="Wingdings 2"/>
      <family val="1"/>
      <charset val="2"/>
    </font>
    <font>
      <b/>
      <sz val="12"/>
      <color theme="0"/>
      <name val="Calibri"/>
      <family val="2"/>
      <scheme val="minor"/>
    </font>
    <font>
      <b/>
      <sz val="36"/>
      <color theme="0"/>
      <name val="Calibri"/>
      <family val="2"/>
      <scheme val="minor"/>
    </font>
    <font>
      <b/>
      <u/>
      <sz val="11"/>
      <name val="Calibri"/>
      <family val="2"/>
      <scheme val="minor"/>
    </font>
    <font>
      <sz val="8"/>
      <name val="Calibri"/>
      <family val="2"/>
      <scheme val="minor"/>
    </font>
    <font>
      <b/>
      <sz val="24"/>
      <name val="Calibri"/>
      <family val="2"/>
      <scheme val="minor"/>
    </font>
    <font>
      <u/>
      <sz val="12"/>
      <color theme="10"/>
      <name val="Calibri"/>
      <family val="2"/>
      <scheme val="minor"/>
    </font>
    <font>
      <b/>
      <sz val="12"/>
      <color rgb="FFC00000"/>
      <name val="Calibri"/>
      <family val="2"/>
      <scheme val="minor"/>
    </font>
    <font>
      <i/>
      <sz val="11"/>
      <color theme="1" tint="0.499984740745262"/>
      <name val="Calibri"/>
      <family val="2"/>
      <scheme val="minor"/>
    </font>
    <font>
      <i/>
      <sz val="16"/>
      <color rgb="FFC00000"/>
      <name val="Calibri"/>
      <family val="2"/>
      <scheme val="minor"/>
    </font>
  </fonts>
  <fills count="13">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0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9" tint="0.59999389629810485"/>
        <bgColor indexed="64"/>
      </patternFill>
    </fill>
  </fills>
  <borders count="77">
    <border>
      <left/>
      <right/>
      <top/>
      <bottom/>
      <diagonal/>
    </border>
    <border>
      <left/>
      <right/>
      <top/>
      <bottom style="medium">
        <color indexed="64"/>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ck">
        <color theme="1"/>
      </right>
      <top/>
      <bottom/>
      <diagonal/>
    </border>
    <border>
      <left style="thin">
        <color theme="3" tint="-0.499984740745262"/>
      </left>
      <right/>
      <top/>
      <bottom/>
      <diagonal/>
    </border>
    <border>
      <left/>
      <right style="thin">
        <color theme="6" tint="-0.499984740745262"/>
      </right>
      <top/>
      <bottom/>
      <diagonal/>
    </border>
    <border>
      <left style="thin">
        <color theme="6" tint="-0.499984740745262"/>
      </left>
      <right/>
      <top/>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bottom style="thin">
        <color theme="6" tint="-0.499984740745262"/>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style="thin">
        <color indexed="64"/>
      </top>
      <bottom/>
      <diagonal/>
    </border>
    <border>
      <left style="thin">
        <color indexed="64"/>
      </left>
      <right style="thin">
        <color indexed="64"/>
      </right>
      <top/>
      <bottom style="thin">
        <color indexed="64"/>
      </bottom>
      <diagonal/>
    </border>
    <border>
      <left style="thin">
        <color theme="6" tint="-0.499984740745262"/>
      </left>
      <right style="thin">
        <color theme="6" tint="-0.499984740745262"/>
      </right>
      <top style="thin">
        <color theme="6" tint="-0.499984740745262"/>
      </top>
      <bottom/>
      <diagonal/>
    </border>
    <border>
      <left/>
      <right/>
      <top style="thin">
        <color theme="3" tint="-0.499984740745262"/>
      </top>
      <bottom style="thin">
        <color theme="0" tint="-4.9989318521683403E-2"/>
      </bottom>
      <diagonal/>
    </border>
    <border>
      <left/>
      <right/>
      <top style="thin">
        <color theme="0" tint="-4.9989318521683403E-2"/>
      </top>
      <bottom style="thin">
        <color theme="0" tint="-4.9989318521683403E-2"/>
      </bottom>
      <diagonal/>
    </border>
    <border>
      <left/>
      <right/>
      <top style="thin">
        <color theme="0" tint="-4.9989318521683403E-2"/>
      </top>
      <bottom style="thin">
        <color theme="3" tint="-0.499984740745262"/>
      </bottom>
      <diagonal/>
    </border>
    <border>
      <left style="thin">
        <color theme="3" tint="-0.499984740745262"/>
      </left>
      <right/>
      <top style="thin">
        <color theme="3" tint="-0.499984740745262"/>
      </top>
      <bottom style="thin">
        <color theme="3" tint="-0.499984740745262"/>
      </bottom>
      <diagonal/>
    </border>
    <border>
      <left/>
      <right/>
      <top style="thin">
        <color theme="3" tint="-0.499984740745262"/>
      </top>
      <bottom style="thin">
        <color theme="3" tint="-0.499984740745262"/>
      </bottom>
      <diagonal/>
    </border>
    <border>
      <left/>
      <right style="thick">
        <color theme="1"/>
      </right>
      <top style="thin">
        <color theme="3" tint="-0.499984740745262"/>
      </top>
      <bottom style="thin">
        <color theme="3"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0"/>
      </left>
      <right/>
      <top/>
      <bottom/>
      <diagonal/>
    </border>
    <border>
      <left/>
      <right style="thin">
        <color theme="0"/>
      </right>
      <top/>
      <bottom/>
      <diagonal/>
    </border>
    <border>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tint="-0.14996795556505021"/>
      </left>
      <right style="thin">
        <color theme="0" tint="-0.14996795556505021"/>
      </right>
      <top/>
      <bottom/>
      <diagonal/>
    </border>
    <border>
      <left style="thin">
        <color theme="5" tint="-0.499984740745262"/>
      </left>
      <right/>
      <top style="thin">
        <color theme="5" tint="-0.499984740745262"/>
      </top>
      <bottom style="thin">
        <color theme="5" tint="-0.499984740745262"/>
      </bottom>
      <diagonal/>
    </border>
    <border>
      <left/>
      <right style="thin">
        <color theme="5" tint="-0.499984740745262"/>
      </right>
      <top style="thin">
        <color theme="5" tint="-0.499984740745262"/>
      </top>
      <bottom style="thin">
        <color theme="5" tint="-0.499984740745262"/>
      </bottom>
      <diagonal/>
    </border>
    <border>
      <left/>
      <right/>
      <top style="thin">
        <color theme="5" tint="-0.499984740745262"/>
      </top>
      <bottom style="thin">
        <color theme="5"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3" tint="-0.499984740745262"/>
      </top>
      <bottom style="thin">
        <color theme="3"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0" tint="-0.24994659260841701"/>
      </left>
      <right style="thin">
        <color theme="0" tint="-0.24994659260841701"/>
      </right>
      <top style="thin">
        <color indexed="64"/>
      </top>
      <bottom/>
      <diagonal/>
    </border>
    <border>
      <left/>
      <right/>
      <top style="thin">
        <color theme="0" tint="-0.24994659260841701"/>
      </top>
      <bottom style="thin">
        <color theme="0" tint="-0.24994659260841701"/>
      </bottom>
      <diagonal/>
    </border>
    <border>
      <left/>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theme="0" tint="-0.24994659260841701"/>
      </top>
      <bottom style="medium">
        <color indexed="64"/>
      </bottom>
      <diagonal/>
    </border>
    <border>
      <left style="thin">
        <color theme="1"/>
      </left>
      <right/>
      <top/>
      <bottom/>
      <diagonal/>
    </border>
    <border>
      <left/>
      <right/>
      <top style="thin">
        <color theme="8" tint="-0.499984740745262"/>
      </top>
      <bottom style="thin">
        <color theme="8" tint="-0.499984740745262"/>
      </bottom>
      <diagonal/>
    </border>
    <border>
      <left/>
      <right/>
      <top/>
      <bottom style="thin">
        <color theme="8" tint="-0.49998474074526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style="thin">
        <color theme="0" tint="-0.24994659260841701"/>
      </top>
      <bottom/>
      <diagonal/>
    </border>
    <border>
      <left style="thin">
        <color theme="5" tint="-0.499984740745262"/>
      </left>
      <right/>
      <top/>
      <bottom/>
      <diagonal/>
    </border>
    <border>
      <left style="thin">
        <color theme="5" tint="-0.499984740745262"/>
      </left>
      <right style="thin">
        <color theme="5" tint="-0.499984740745262"/>
      </right>
      <top style="thin">
        <color theme="5" tint="-0.499984740745262"/>
      </top>
      <bottom/>
      <diagonal/>
    </border>
    <border>
      <left style="medium">
        <color rgb="FFC00000"/>
      </left>
      <right/>
      <top style="medium">
        <color rgb="FFC00000"/>
      </top>
      <bottom style="thin">
        <color indexed="64"/>
      </bottom>
      <diagonal/>
    </border>
    <border>
      <left/>
      <right/>
      <top style="medium">
        <color rgb="FFC00000"/>
      </top>
      <bottom style="thin">
        <color indexed="64"/>
      </bottom>
      <diagonal/>
    </border>
    <border>
      <left/>
      <right/>
      <top style="medium">
        <color rgb="FFC00000"/>
      </top>
      <bottom/>
      <diagonal/>
    </border>
    <border>
      <left style="thin">
        <color theme="5" tint="-0.499984740745262"/>
      </left>
      <right style="thin">
        <color theme="5" tint="-0.499984740745262"/>
      </right>
      <top style="medium">
        <color rgb="FFC00000"/>
      </top>
      <bottom style="thin">
        <color theme="5" tint="-0.499984740745262"/>
      </bottom>
      <diagonal/>
    </border>
    <border>
      <left style="thin">
        <color theme="5" tint="-0.499984740745262"/>
      </left>
      <right/>
      <top style="medium">
        <color rgb="FFC00000"/>
      </top>
      <bottom/>
      <diagonal/>
    </border>
    <border>
      <left/>
      <right style="medium">
        <color rgb="FFC00000"/>
      </right>
      <top style="medium">
        <color rgb="FFC00000"/>
      </top>
      <bottom/>
      <diagonal/>
    </border>
    <border>
      <left style="medium">
        <color rgb="FFC00000"/>
      </left>
      <right/>
      <top style="thin">
        <color indexed="64"/>
      </top>
      <bottom style="thin">
        <color indexed="64"/>
      </bottom>
      <diagonal/>
    </border>
    <border>
      <left/>
      <right style="medium">
        <color rgb="FFC00000"/>
      </right>
      <top/>
      <bottom/>
      <diagonal/>
    </border>
    <border>
      <left style="medium">
        <color rgb="FFC00000"/>
      </left>
      <right/>
      <top style="thin">
        <color indexed="64"/>
      </top>
      <bottom style="medium">
        <color rgb="FFC00000"/>
      </bottom>
      <diagonal/>
    </border>
    <border>
      <left/>
      <right/>
      <top style="thin">
        <color indexed="64"/>
      </top>
      <bottom style="medium">
        <color rgb="FFC00000"/>
      </bottom>
      <diagonal/>
    </border>
    <border>
      <left/>
      <right/>
      <top/>
      <bottom style="medium">
        <color rgb="FFC00000"/>
      </bottom>
      <diagonal/>
    </border>
    <border>
      <left style="thin">
        <color theme="5" tint="-0.499984740745262"/>
      </left>
      <right style="thin">
        <color theme="5" tint="-0.499984740745262"/>
      </right>
      <top style="thin">
        <color theme="5" tint="-0.499984740745262"/>
      </top>
      <bottom style="medium">
        <color rgb="FFC00000"/>
      </bottom>
      <diagonal/>
    </border>
    <border>
      <left style="thin">
        <color theme="5" tint="-0.499984740745262"/>
      </left>
      <right/>
      <top/>
      <bottom style="medium">
        <color rgb="FFC00000"/>
      </bottom>
      <diagonal/>
    </border>
    <border>
      <left/>
      <right style="medium">
        <color rgb="FFC00000"/>
      </right>
      <top/>
      <bottom style="medium">
        <color rgb="FFC00000"/>
      </bottom>
      <diagonal/>
    </border>
    <border>
      <left style="medium">
        <color rgb="FFC00000"/>
      </left>
      <right/>
      <top style="medium">
        <color rgb="FFC00000"/>
      </top>
      <bottom/>
      <diagonal/>
    </border>
    <border>
      <left style="medium">
        <color rgb="FFC00000"/>
      </left>
      <right/>
      <top/>
      <bottom/>
      <diagonal/>
    </border>
    <border>
      <left style="medium">
        <color rgb="FFC00000"/>
      </left>
      <right/>
      <top/>
      <bottom style="medium">
        <color rgb="FFC00000"/>
      </bottom>
      <diagonal/>
    </border>
  </borders>
  <cellStyleXfs count="3">
    <xf numFmtId="0" fontId="0" fillId="0" borderId="0"/>
    <xf numFmtId="0" fontId="9" fillId="0" borderId="0"/>
    <xf numFmtId="0" fontId="14" fillId="0" borderId="0" applyNumberFormat="0" applyFill="0" applyBorder="0" applyAlignment="0" applyProtection="0"/>
  </cellStyleXfs>
  <cellXfs count="419">
    <xf numFmtId="0" fontId="0" fillId="0" borderId="0" xfId="0"/>
    <xf numFmtId="0" fontId="0" fillId="2" borderId="0" xfId="0" applyFill="1" applyAlignment="1" applyProtection="1">
      <alignment vertical="center"/>
      <protection hidden="1"/>
    </xf>
    <xf numFmtId="0" fontId="0" fillId="0" borderId="0" xfId="0"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center"/>
      <protection hidden="1"/>
    </xf>
    <xf numFmtId="0" fontId="12" fillId="0" borderId="0" xfId="0" applyFont="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2" borderId="2" xfId="0" applyFont="1" applyFill="1" applyBorder="1" applyAlignment="1" applyProtection="1">
      <alignment horizontal="center" vertical="center" wrapText="1"/>
      <protection hidden="1"/>
    </xf>
    <xf numFmtId="0" fontId="5" fillId="0" borderId="0" xfId="0" applyFont="1" applyAlignment="1" applyProtection="1">
      <alignment vertical="center" wrapText="1"/>
      <protection hidden="1"/>
    </xf>
    <xf numFmtId="0" fontId="0" fillId="0" borderId="0" xfId="0" applyAlignment="1" applyProtection="1">
      <alignment horizontal="center" vertical="center"/>
      <protection hidden="1"/>
    </xf>
    <xf numFmtId="0" fontId="1" fillId="2" borderId="5" xfId="0" applyFont="1" applyFill="1" applyBorder="1" applyAlignment="1" applyProtection="1">
      <alignment horizontal="center" vertical="center"/>
      <protection hidden="1"/>
    </xf>
    <xf numFmtId="0" fontId="1" fillId="2" borderId="5" xfId="0" applyFont="1" applyFill="1" applyBorder="1" applyAlignment="1" applyProtection="1">
      <alignment vertical="center"/>
      <protection hidden="1"/>
    </xf>
    <xf numFmtId="0" fontId="1" fillId="2" borderId="5" xfId="0" applyFont="1" applyFill="1" applyBorder="1" applyAlignment="1" applyProtection="1">
      <alignment horizontal="center" vertical="center" wrapText="1"/>
      <protection hidden="1"/>
    </xf>
    <xf numFmtId="0" fontId="0" fillId="0" borderId="4" xfId="0" applyBorder="1" applyAlignment="1" applyProtection="1">
      <alignment vertical="center"/>
      <protection hidden="1"/>
    </xf>
    <xf numFmtId="0" fontId="0" fillId="3" borderId="5" xfId="0" applyFill="1" applyBorder="1" applyAlignment="1" applyProtection="1">
      <alignment vertical="center"/>
      <protection locked="0"/>
    </xf>
    <xf numFmtId="3" fontId="0" fillId="3" borderId="5" xfId="0" applyNumberFormat="1" applyFill="1" applyBorder="1" applyAlignment="1" applyProtection="1">
      <alignment horizontal="center" vertical="center"/>
      <protection locked="0"/>
    </xf>
    <xf numFmtId="0" fontId="0" fillId="0" borderId="5" xfId="0" applyBorder="1" applyAlignment="1" applyProtection="1">
      <alignment vertical="center"/>
      <protection locked="0"/>
    </xf>
    <xf numFmtId="3" fontId="0" fillId="0" borderId="5" xfId="0" applyNumberFormat="1" applyBorder="1" applyAlignment="1" applyProtection="1">
      <alignment horizontal="center" vertical="center"/>
      <protection locked="0"/>
    </xf>
    <xf numFmtId="0" fontId="2" fillId="0" borderId="0" xfId="0" applyFont="1" applyAlignment="1" applyProtection="1">
      <alignment vertical="center"/>
      <protection hidden="1"/>
    </xf>
    <xf numFmtId="0" fontId="3" fillId="0" borderId="4" xfId="0" applyFont="1" applyBorder="1" applyAlignment="1" applyProtection="1">
      <alignment vertical="center"/>
      <protection hidden="1"/>
    </xf>
    <xf numFmtId="0" fontId="3" fillId="0" borderId="0" xfId="0" applyFont="1" applyAlignment="1" applyProtection="1">
      <alignment vertical="center"/>
      <protection hidden="1"/>
    </xf>
    <xf numFmtId="0" fontId="14" fillId="0" borderId="0" xfId="2" applyAlignment="1" applyProtection="1">
      <alignment vertical="center"/>
      <protection hidden="1"/>
    </xf>
    <xf numFmtId="0" fontId="0" fillId="2" borderId="0" xfId="0" applyFill="1" applyAlignment="1" applyProtection="1">
      <alignment horizontal="center" vertical="center"/>
      <protection hidden="1"/>
    </xf>
    <xf numFmtId="164" fontId="0" fillId="2" borderId="0" xfId="0" applyNumberFormat="1" applyFill="1" applyAlignment="1" applyProtection="1">
      <alignment horizontal="center" vertical="center"/>
      <protection hidden="1"/>
    </xf>
    <xf numFmtId="0" fontId="0" fillId="2" borderId="0" xfId="0" applyFill="1" applyAlignment="1" applyProtection="1">
      <alignment horizontal="right" vertical="center" indent="1"/>
      <protection hidden="1"/>
    </xf>
    <xf numFmtId="0" fontId="0" fillId="2" borderId="0" xfId="0" applyFill="1" applyAlignment="1" applyProtection="1">
      <alignment horizontal="left" vertical="center" indent="1"/>
      <protection hidden="1"/>
    </xf>
    <xf numFmtId="0" fontId="0" fillId="2" borderId="6" xfId="0" applyFill="1" applyBorder="1" applyAlignment="1" applyProtection="1">
      <alignment vertical="center"/>
      <protection hidden="1"/>
    </xf>
    <xf numFmtId="0" fontId="15" fillId="3" borderId="7" xfId="0" applyFont="1" applyFill="1" applyBorder="1" applyAlignment="1" applyProtection="1">
      <alignment vertical="center"/>
      <protection hidden="1"/>
    </xf>
    <xf numFmtId="0" fontId="15" fillId="3" borderId="0" xfId="0" applyFont="1" applyFill="1" applyAlignment="1" applyProtection="1">
      <alignment vertical="center"/>
      <protection hidden="1"/>
    </xf>
    <xf numFmtId="0" fontId="15" fillId="3" borderId="0" xfId="0" applyFont="1" applyFill="1" applyAlignment="1" applyProtection="1">
      <alignment horizontal="center" vertical="center"/>
      <protection hidden="1"/>
    </xf>
    <xf numFmtId="0" fontId="15" fillId="3" borderId="6" xfId="0" applyFont="1" applyFill="1" applyBorder="1" applyAlignment="1" applyProtection="1">
      <alignment vertical="center"/>
      <protection hidden="1"/>
    </xf>
    <xf numFmtId="0" fontId="1" fillId="0" borderId="0" xfId="0" applyFont="1" applyAlignment="1" applyProtection="1">
      <alignment vertical="center"/>
      <protection hidden="1"/>
    </xf>
    <xf numFmtId="0" fontId="1" fillId="0" borderId="8" xfId="0" applyFont="1" applyBorder="1" applyAlignment="1" applyProtection="1">
      <alignment vertical="center"/>
      <protection hidden="1"/>
    </xf>
    <xf numFmtId="0" fontId="1" fillId="0" borderId="9" xfId="0" applyFont="1" applyBorder="1" applyAlignment="1" applyProtection="1">
      <alignment vertical="center"/>
      <protection hidden="1"/>
    </xf>
    <xf numFmtId="0" fontId="0" fillId="4" borderId="0" xfId="0" applyFill="1" applyAlignment="1" applyProtection="1">
      <alignment horizontal="right" vertical="center" indent="1"/>
      <protection hidden="1"/>
    </xf>
    <xf numFmtId="0" fontId="0" fillId="4" borderId="0" xfId="0" applyFill="1" applyAlignment="1" applyProtection="1">
      <alignment vertical="center"/>
      <protection hidden="1"/>
    </xf>
    <xf numFmtId="0" fontId="0" fillId="4" borderId="0" xfId="0" applyFill="1" applyAlignment="1" applyProtection="1">
      <alignment horizontal="left" vertical="center" indent="1"/>
      <protection hidden="1"/>
    </xf>
    <xf numFmtId="0" fontId="0" fillId="4" borderId="8" xfId="0" applyFill="1" applyBorder="1" applyAlignment="1" applyProtection="1">
      <alignment vertical="center"/>
      <protection hidden="1"/>
    </xf>
    <xf numFmtId="0" fontId="17" fillId="0" borderId="0" xfId="0" applyFont="1" applyAlignment="1" applyProtection="1">
      <alignment vertical="center"/>
      <protection hidden="1"/>
    </xf>
    <xf numFmtId="0" fontId="7" fillId="5" borderId="0" xfId="0" applyFont="1" applyFill="1" applyAlignment="1" applyProtection="1">
      <alignment vertical="center"/>
      <protection hidden="1"/>
    </xf>
    <xf numFmtId="0" fontId="5" fillId="5" borderId="0" xfId="0" applyFont="1" applyFill="1" applyAlignment="1" applyProtection="1">
      <alignment horizontal="left" vertical="center" indent="1"/>
      <protection hidden="1"/>
    </xf>
    <xf numFmtId="0" fontId="4" fillId="4" borderId="5" xfId="0" applyFont="1" applyFill="1" applyBorder="1" applyAlignment="1" applyProtection="1">
      <alignment horizontal="center" vertical="center"/>
      <protection hidden="1"/>
    </xf>
    <xf numFmtId="0" fontId="0" fillId="5" borderId="0" xfId="0" applyFill="1" applyAlignment="1" applyProtection="1">
      <alignment vertical="center"/>
      <protection hidden="1"/>
    </xf>
    <xf numFmtId="0" fontId="3" fillId="3" borderId="0" xfId="0" applyFont="1" applyFill="1" applyAlignment="1" applyProtection="1">
      <alignment horizontal="center" vertical="center"/>
      <protection hidden="1"/>
    </xf>
    <xf numFmtId="0" fontId="3" fillId="3" borderId="0" xfId="0" applyFont="1" applyFill="1" applyAlignment="1" applyProtection="1">
      <alignment horizontal="right" vertical="center" indent="1"/>
      <protection hidden="1"/>
    </xf>
    <xf numFmtId="0" fontId="3" fillId="3" borderId="0" xfId="0" applyFont="1" applyFill="1" applyAlignment="1" applyProtection="1">
      <alignment vertical="center"/>
      <protection hidden="1"/>
    </xf>
    <xf numFmtId="0" fontId="3" fillId="3" borderId="0" xfId="0" applyFont="1" applyFill="1" applyAlignment="1" applyProtection="1">
      <alignment horizontal="left" vertical="center" indent="1"/>
      <protection hidden="1"/>
    </xf>
    <xf numFmtId="0" fontId="18" fillId="3" borderId="0" xfId="0" applyFont="1" applyFill="1" applyAlignment="1" applyProtection="1">
      <alignment vertical="center"/>
      <protection hidden="1"/>
    </xf>
    <xf numFmtId="0" fontId="18" fillId="3" borderId="6" xfId="0" applyFont="1" applyFill="1" applyBorder="1" applyAlignment="1" applyProtection="1">
      <alignment vertical="center"/>
      <protection hidden="1"/>
    </xf>
    <xf numFmtId="0" fontId="3" fillId="6" borderId="5" xfId="0" applyFont="1" applyFill="1" applyBorder="1" applyAlignment="1" applyProtection="1">
      <alignment horizontal="center" vertical="center"/>
      <protection hidden="1"/>
    </xf>
    <xf numFmtId="0" fontId="0" fillId="3" borderId="0" xfId="0" applyFill="1" applyAlignment="1" applyProtection="1">
      <alignment vertical="center"/>
      <protection hidden="1"/>
    </xf>
    <xf numFmtId="0" fontId="0" fillId="3" borderId="0" xfId="0" applyFill="1" applyAlignment="1" applyProtection="1">
      <alignment horizontal="center" vertical="center"/>
      <protection hidden="1"/>
    </xf>
    <xf numFmtId="164" fontId="0" fillId="3" borderId="0" xfId="0" applyNumberFormat="1" applyFill="1" applyAlignment="1" applyProtection="1">
      <alignment horizontal="center" vertical="center"/>
      <protection hidden="1"/>
    </xf>
    <xf numFmtId="0" fontId="0" fillId="3" borderId="0" xfId="0" applyFill="1" applyAlignment="1" applyProtection="1">
      <alignment horizontal="right" vertical="center" indent="1"/>
      <protection hidden="1"/>
    </xf>
    <xf numFmtId="0" fontId="0" fillId="3" borderId="0" xfId="0" applyFill="1" applyAlignment="1" applyProtection="1">
      <alignment horizontal="left" vertical="center" indent="1"/>
      <protection hidden="1"/>
    </xf>
    <xf numFmtId="0" fontId="0" fillId="3" borderId="6" xfId="0" applyFill="1" applyBorder="1" applyAlignment="1" applyProtection="1">
      <alignment vertical="center"/>
      <protection hidden="1"/>
    </xf>
    <xf numFmtId="0" fontId="19" fillId="0" borderId="0" xfId="0" applyFont="1" applyAlignment="1" applyProtection="1">
      <alignment vertical="center"/>
      <protection hidden="1"/>
    </xf>
    <xf numFmtId="0" fontId="0" fillId="0" borderId="0" xfId="0" applyAlignment="1" applyProtection="1">
      <alignment horizontal="right" vertical="center" indent="1"/>
      <protection hidden="1"/>
    </xf>
    <xf numFmtId="0" fontId="0" fillId="0" borderId="0" xfId="0" applyAlignment="1" applyProtection="1">
      <alignment horizontal="left" vertical="center" indent="1"/>
      <protection hidden="1"/>
    </xf>
    <xf numFmtId="0" fontId="0" fillId="0" borderId="8" xfId="0" applyBorder="1" applyAlignment="1" applyProtection="1">
      <alignment vertical="center"/>
      <protection hidden="1"/>
    </xf>
    <xf numFmtId="0" fontId="19" fillId="0" borderId="9" xfId="0" applyFont="1" applyBorder="1" applyAlignment="1" applyProtection="1">
      <alignment vertical="center"/>
      <protection hidden="1"/>
    </xf>
    <xf numFmtId="0" fontId="0" fillId="3" borderId="7" xfId="0" applyFill="1" applyBorder="1" applyAlignment="1" applyProtection="1">
      <alignment vertical="center"/>
      <protection hidden="1"/>
    </xf>
    <xf numFmtId="0" fontId="5" fillId="7" borderId="0" xfId="0" applyFont="1" applyFill="1" applyAlignment="1" applyProtection="1">
      <alignment horizontal="center" vertical="center"/>
      <protection hidden="1"/>
    </xf>
    <xf numFmtId="0" fontId="5" fillId="3" borderId="0" xfId="0" applyFont="1" applyFill="1" applyAlignment="1" applyProtection="1">
      <alignment horizontal="center" vertical="center"/>
      <protection hidden="1"/>
    </xf>
    <xf numFmtId="164" fontId="5" fillId="3" borderId="0" xfId="0" applyNumberFormat="1" applyFont="1" applyFill="1" applyAlignment="1" applyProtection="1">
      <alignment horizontal="center" vertical="center" wrapText="1" shrinkToFit="1"/>
      <protection hidden="1"/>
    </xf>
    <xf numFmtId="0" fontId="5" fillId="3" borderId="0" xfId="0" applyFont="1" applyFill="1" applyAlignment="1" applyProtection="1">
      <alignment horizontal="right" vertical="center" indent="1"/>
      <protection hidden="1"/>
    </xf>
    <xf numFmtId="0" fontId="5" fillId="0" borderId="5" xfId="0" applyFont="1" applyBorder="1" applyAlignment="1" applyProtection="1">
      <alignment horizontal="center" vertical="center"/>
      <protection locked="0"/>
    </xf>
    <xf numFmtId="0" fontId="5" fillId="3" borderId="0" xfId="0" applyFont="1" applyFill="1" applyAlignment="1" applyProtection="1">
      <alignment horizontal="left" vertical="center" indent="1"/>
      <protection hidden="1"/>
    </xf>
    <xf numFmtId="0" fontId="0" fillId="0" borderId="5" xfId="0" applyBorder="1" applyAlignment="1" applyProtection="1">
      <alignment horizontal="center" vertical="center"/>
      <protection locked="0"/>
    </xf>
    <xf numFmtId="0" fontId="0" fillId="6" borderId="2" xfId="0" applyFill="1" applyBorder="1" applyAlignment="1" applyProtection="1">
      <alignment horizontal="center" vertical="center"/>
      <protection hidden="1"/>
    </xf>
    <xf numFmtId="0" fontId="0" fillId="0" borderId="9" xfId="0" applyBorder="1" applyAlignment="1" applyProtection="1">
      <alignment vertical="center"/>
      <protection hidden="1"/>
    </xf>
    <xf numFmtId="0" fontId="0" fillId="6" borderId="5" xfId="0" applyFill="1" applyBorder="1" applyAlignment="1" applyProtection="1">
      <alignment horizontal="center" vertical="center"/>
      <protection hidden="1"/>
    </xf>
    <xf numFmtId="0" fontId="20" fillId="3" borderId="7" xfId="0" applyFont="1" applyFill="1" applyBorder="1" applyAlignment="1" applyProtection="1">
      <alignment vertical="center"/>
      <protection hidden="1"/>
    </xf>
    <xf numFmtId="0" fontId="4" fillId="4" borderId="5" xfId="0" applyFont="1" applyFill="1" applyBorder="1" applyAlignment="1" applyProtection="1">
      <alignment horizontal="right" vertical="center" indent="1"/>
      <protection hidden="1"/>
    </xf>
    <xf numFmtId="0" fontId="4" fillId="4" borderId="5" xfId="0" applyFont="1" applyFill="1" applyBorder="1" applyAlignment="1" applyProtection="1">
      <alignment horizontal="left" vertical="center" indent="1"/>
      <protection hidden="1"/>
    </xf>
    <xf numFmtId="0" fontId="1" fillId="4" borderId="5" xfId="0" applyFont="1" applyFill="1" applyBorder="1" applyAlignment="1" applyProtection="1">
      <alignment horizontal="center" vertical="center"/>
      <protection hidden="1"/>
    </xf>
    <xf numFmtId="0" fontId="0" fillId="0" borderId="5" xfId="0" applyBorder="1" applyAlignment="1" applyProtection="1">
      <alignment horizontal="right" vertical="center" indent="1"/>
      <protection hidden="1"/>
    </xf>
    <xf numFmtId="0" fontId="0" fillId="0" borderId="5" xfId="0" applyBorder="1" applyAlignment="1" applyProtection="1">
      <alignment horizontal="left" vertical="center" indent="1"/>
      <protection hidden="1"/>
    </xf>
    <xf numFmtId="0" fontId="4" fillId="0" borderId="0" xfId="0" applyFont="1" applyAlignment="1" applyProtection="1">
      <alignment vertical="center"/>
      <protection hidden="1"/>
    </xf>
    <xf numFmtId="0" fontId="0" fillId="0" borderId="4" xfId="0" applyBorder="1" applyAlignment="1" applyProtection="1">
      <alignment horizontal="right" vertical="center" indent="1"/>
      <protection hidden="1"/>
    </xf>
    <xf numFmtId="0" fontId="0" fillId="0" borderId="4" xfId="0" applyBorder="1" applyAlignment="1" applyProtection="1">
      <alignment horizontal="left" vertical="center" indent="1"/>
      <protection hidden="1"/>
    </xf>
    <xf numFmtId="0" fontId="5" fillId="3" borderId="15" xfId="0" applyFont="1" applyFill="1" applyBorder="1" applyAlignment="1" applyProtection="1">
      <alignment horizontal="right" vertical="center" indent="1"/>
      <protection hidden="1"/>
    </xf>
    <xf numFmtId="0" fontId="5" fillId="3" borderId="15" xfId="0" applyFont="1" applyFill="1" applyBorder="1" applyAlignment="1" applyProtection="1">
      <alignment horizontal="left" vertical="center" indent="1"/>
      <protection hidden="1"/>
    </xf>
    <xf numFmtId="0" fontId="0" fillId="3" borderId="0" xfId="0" applyFill="1" applyAlignment="1" applyProtection="1">
      <alignment horizontal="center" vertical="center"/>
      <protection locked="0"/>
    </xf>
    <xf numFmtId="0" fontId="0" fillId="0" borderId="16" xfId="0"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7" borderId="4" xfId="0" applyFont="1" applyFill="1" applyBorder="1" applyAlignment="1" applyProtection="1">
      <alignment horizontal="center" vertical="center"/>
      <protection hidden="1"/>
    </xf>
    <xf numFmtId="0" fontId="5" fillId="3" borderId="4" xfId="0" applyFont="1" applyFill="1" applyBorder="1" applyAlignment="1" applyProtection="1">
      <alignment horizontal="center" vertical="center"/>
      <protection hidden="1"/>
    </xf>
    <xf numFmtId="164" fontId="5" fillId="3" borderId="4" xfId="0" applyNumberFormat="1" applyFont="1" applyFill="1" applyBorder="1" applyAlignment="1" applyProtection="1">
      <alignment horizontal="center" vertical="center" wrapText="1" shrinkToFit="1"/>
      <protection hidden="1"/>
    </xf>
    <xf numFmtId="0" fontId="5" fillId="3" borderId="4" xfId="0" applyFont="1" applyFill="1" applyBorder="1" applyAlignment="1" applyProtection="1">
      <alignment horizontal="right" vertical="center" indent="1"/>
      <protection hidden="1"/>
    </xf>
    <xf numFmtId="0" fontId="5" fillId="3" borderId="4" xfId="0" applyFont="1" applyFill="1" applyBorder="1" applyAlignment="1" applyProtection="1">
      <alignment horizontal="left" vertical="center" indent="1"/>
      <protection hidden="1"/>
    </xf>
    <xf numFmtId="0" fontId="5" fillId="7" borderId="3" xfId="0" applyFont="1" applyFill="1" applyBorder="1" applyAlignment="1" applyProtection="1">
      <alignment horizontal="center" vertical="center"/>
      <protection hidden="1"/>
    </xf>
    <xf numFmtId="0" fontId="5" fillId="3" borderId="3" xfId="0" applyFont="1" applyFill="1" applyBorder="1" applyAlignment="1" applyProtection="1">
      <alignment horizontal="center" vertical="center"/>
      <protection hidden="1"/>
    </xf>
    <xf numFmtId="164" fontId="5" fillId="3" borderId="3" xfId="0" applyNumberFormat="1" applyFont="1" applyFill="1" applyBorder="1" applyAlignment="1" applyProtection="1">
      <alignment horizontal="center" vertical="center" wrapText="1" shrinkToFit="1"/>
      <protection hidden="1"/>
    </xf>
    <xf numFmtId="0" fontId="5" fillId="3" borderId="3" xfId="0" applyFont="1" applyFill="1" applyBorder="1" applyAlignment="1" applyProtection="1">
      <alignment horizontal="right" vertical="center" indent="1"/>
      <protection hidden="1"/>
    </xf>
    <xf numFmtId="0" fontId="5" fillId="3" borderId="3" xfId="0" applyFont="1" applyFill="1" applyBorder="1" applyAlignment="1" applyProtection="1">
      <alignment horizontal="left" vertical="center" indent="1"/>
      <protection hidden="1"/>
    </xf>
    <xf numFmtId="0" fontId="0" fillId="0" borderId="3" xfId="0" applyBorder="1" applyAlignment="1" applyProtection="1">
      <alignment horizontal="left" vertical="center" indent="1"/>
      <protection hidden="1"/>
    </xf>
    <xf numFmtId="0" fontId="1" fillId="4" borderId="17" xfId="0" applyFont="1" applyFill="1" applyBorder="1" applyAlignment="1" applyProtection="1">
      <alignment horizontal="center" vertical="center"/>
      <protection hidden="1"/>
    </xf>
    <xf numFmtId="0" fontId="1" fillId="2" borderId="18" xfId="0" applyFont="1" applyFill="1" applyBorder="1" applyAlignment="1" applyProtection="1">
      <alignment horizontal="right" vertical="center" indent="1"/>
      <protection hidden="1"/>
    </xf>
    <xf numFmtId="0" fontId="1" fillId="4" borderId="5" xfId="0" applyFont="1" applyFill="1" applyBorder="1" applyAlignment="1" applyProtection="1">
      <alignment horizontal="right" vertical="center" indent="1"/>
      <protection hidden="1"/>
    </xf>
    <xf numFmtId="0" fontId="4" fillId="2" borderId="19" xfId="0" applyFont="1" applyFill="1" applyBorder="1" applyAlignment="1" applyProtection="1">
      <alignment horizontal="right" vertical="center" indent="1"/>
      <protection hidden="1"/>
    </xf>
    <xf numFmtId="0" fontId="4" fillId="2" borderId="20" xfId="0" applyFont="1" applyFill="1" applyBorder="1" applyAlignment="1" applyProtection="1">
      <alignment horizontal="right" vertical="center" indent="1"/>
      <protection hidden="1"/>
    </xf>
    <xf numFmtId="0" fontId="4" fillId="2" borderId="21" xfId="0" applyFont="1" applyFill="1" applyBorder="1" applyAlignment="1" applyProtection="1">
      <alignment vertical="center"/>
      <protection hidden="1"/>
    </xf>
    <xf numFmtId="0" fontId="4" fillId="2" borderId="22" xfId="0" applyFont="1" applyFill="1" applyBorder="1" applyAlignment="1" applyProtection="1">
      <alignment horizontal="center" vertical="center"/>
      <protection hidden="1"/>
    </xf>
    <xf numFmtId="164" fontId="4" fillId="2" borderId="22" xfId="0" applyNumberFormat="1" applyFont="1" applyFill="1" applyBorder="1" applyAlignment="1" applyProtection="1">
      <alignment horizontal="center" vertical="center"/>
      <protection hidden="1"/>
    </xf>
    <xf numFmtId="0" fontId="4" fillId="2" borderId="22" xfId="0" applyFont="1" applyFill="1" applyBorder="1" applyAlignment="1" applyProtection="1">
      <alignment horizontal="right" vertical="center" indent="1"/>
      <protection hidden="1"/>
    </xf>
    <xf numFmtId="0" fontId="4" fillId="2" borderId="22" xfId="0" applyFont="1" applyFill="1" applyBorder="1" applyAlignment="1" applyProtection="1">
      <alignment vertical="center"/>
      <protection hidden="1"/>
    </xf>
    <xf numFmtId="0" fontId="4" fillId="2" borderId="22" xfId="0" applyFont="1" applyFill="1" applyBorder="1" applyAlignment="1" applyProtection="1">
      <alignment horizontal="left" vertical="center" indent="1"/>
      <protection hidden="1"/>
    </xf>
    <xf numFmtId="0" fontId="4" fillId="2" borderId="23" xfId="0" applyFont="1" applyFill="1" applyBorder="1" applyAlignment="1" applyProtection="1">
      <alignment vertical="center"/>
      <protection hidden="1"/>
    </xf>
    <xf numFmtId="0" fontId="4" fillId="4" borderId="22" xfId="0" applyFont="1" applyFill="1" applyBorder="1" applyAlignment="1" applyProtection="1">
      <alignment vertical="center"/>
      <protection hidden="1"/>
    </xf>
    <xf numFmtId="164" fontId="0" fillId="0" borderId="0" xfId="0" applyNumberFormat="1" applyAlignment="1" applyProtection="1">
      <alignment horizontal="center" vertical="center"/>
      <protection hidden="1"/>
    </xf>
    <xf numFmtId="0" fontId="0" fillId="0" borderId="0" xfId="0" applyAlignment="1" applyProtection="1">
      <alignment horizontal="left" vertical="center"/>
      <protection hidden="1"/>
    </xf>
    <xf numFmtId="0" fontId="22" fillId="0" borderId="0" xfId="0" applyFont="1" applyAlignment="1" applyProtection="1">
      <alignment vertical="center"/>
      <protection hidden="1"/>
    </xf>
    <xf numFmtId="0" fontId="1" fillId="8" borderId="0" xfId="0" applyFont="1" applyFill="1" applyAlignment="1" applyProtection="1">
      <alignment horizontal="center" vertical="center"/>
      <protection hidden="1"/>
    </xf>
    <xf numFmtId="0" fontId="4" fillId="2" borderId="0" xfId="0" applyFont="1" applyFill="1" applyProtection="1">
      <protection hidden="1"/>
    </xf>
    <xf numFmtId="0" fontId="23" fillId="2" borderId="0" xfId="0" applyFont="1" applyFill="1" applyAlignment="1" applyProtection="1">
      <alignment vertical="center"/>
      <protection hidden="1"/>
    </xf>
    <xf numFmtId="0" fontId="0" fillId="2" borderId="0" xfId="0" applyFill="1" applyProtection="1">
      <protection hidden="1"/>
    </xf>
    <xf numFmtId="0" fontId="16" fillId="0" borderId="25" xfId="0" applyFont="1" applyBorder="1" applyAlignment="1" applyProtection="1">
      <alignment vertical="center"/>
      <protection hidden="1"/>
    </xf>
    <xf numFmtId="0" fontId="16" fillId="0" borderId="0" xfId="0" applyFont="1" applyAlignment="1" applyProtection="1">
      <alignment vertical="center"/>
      <protection hidden="1"/>
    </xf>
    <xf numFmtId="0" fontId="1" fillId="0" borderId="26" xfId="0" applyFont="1" applyBorder="1" applyAlignment="1" applyProtection="1">
      <alignment vertical="center"/>
      <protection hidden="1"/>
    </xf>
    <xf numFmtId="0" fontId="0" fillId="0" borderId="0" xfId="0" applyAlignment="1" applyProtection="1">
      <alignment vertical="center" wrapText="1"/>
      <protection hidden="1"/>
    </xf>
    <xf numFmtId="0" fontId="6" fillId="0" borderId="25" xfId="0" applyFont="1" applyBorder="1" applyAlignment="1" applyProtection="1">
      <alignment vertical="center"/>
      <protection hidden="1"/>
    </xf>
    <xf numFmtId="0" fontId="6" fillId="0" borderId="27" xfId="0" applyFont="1" applyBorder="1" applyAlignment="1" applyProtection="1">
      <alignment vertical="center"/>
      <protection hidden="1"/>
    </xf>
    <xf numFmtId="0" fontId="4" fillId="4" borderId="28" xfId="0" applyFont="1" applyFill="1" applyBorder="1" applyAlignment="1" applyProtection="1">
      <alignment vertical="center"/>
      <protection hidden="1"/>
    </xf>
    <xf numFmtId="0" fontId="4" fillId="4" borderId="31" xfId="0" applyFont="1" applyFill="1" applyBorder="1" applyAlignment="1" applyProtection="1">
      <alignment vertical="center"/>
      <protection hidden="1"/>
    </xf>
    <xf numFmtId="0" fontId="4" fillId="4" borderId="31" xfId="0" applyFont="1" applyFill="1" applyBorder="1" applyAlignment="1" applyProtection="1">
      <alignment horizontal="center" vertical="center"/>
      <protection hidden="1"/>
    </xf>
    <xf numFmtId="0" fontId="4" fillId="0" borderId="0" xfId="0" applyFont="1" applyAlignment="1" applyProtection="1">
      <alignment vertical="center" wrapText="1"/>
      <protection hidden="1"/>
    </xf>
    <xf numFmtId="1" fontId="4" fillId="4" borderId="31" xfId="0" applyNumberFormat="1" applyFont="1" applyFill="1" applyBorder="1" applyAlignment="1" applyProtection="1">
      <alignment horizontal="center" vertical="center" wrapText="1"/>
      <protection hidden="1"/>
    </xf>
    <xf numFmtId="0" fontId="4" fillId="0" borderId="0" xfId="0" applyFont="1" applyProtection="1">
      <protection hidden="1"/>
    </xf>
    <xf numFmtId="0" fontId="0" fillId="5" borderId="30" xfId="0" applyFill="1" applyBorder="1" applyAlignment="1" applyProtection="1">
      <alignment horizontal="center" vertical="center"/>
      <protection hidden="1"/>
    </xf>
    <xf numFmtId="3" fontId="0" fillId="5" borderId="31" xfId="0" applyNumberFormat="1" applyFill="1" applyBorder="1" applyAlignment="1" applyProtection="1">
      <alignment horizontal="center" vertical="center"/>
      <protection hidden="1"/>
    </xf>
    <xf numFmtId="1" fontId="0" fillId="5" borderId="31" xfId="0" applyNumberFormat="1" applyFill="1" applyBorder="1" applyAlignment="1" applyProtection="1">
      <alignment horizontal="center" vertical="center"/>
      <protection hidden="1"/>
    </xf>
    <xf numFmtId="0" fontId="0" fillId="5" borderId="31" xfId="0" applyFill="1" applyBorder="1" applyAlignment="1" applyProtection="1">
      <alignment horizontal="center" vertical="center"/>
      <protection hidden="1"/>
    </xf>
    <xf numFmtId="0" fontId="0" fillId="0" borderId="0" xfId="0" applyProtection="1">
      <protection hidden="1"/>
    </xf>
    <xf numFmtId="0" fontId="6" fillId="0" borderId="0" xfId="0" applyFont="1" applyAlignment="1" applyProtection="1">
      <alignment horizontal="left"/>
      <protection hidden="1"/>
    </xf>
    <xf numFmtId="0" fontId="24" fillId="0" borderId="0" xfId="0" applyFont="1" applyAlignment="1" applyProtection="1">
      <alignment vertical="center"/>
      <protection hidden="1"/>
    </xf>
    <xf numFmtId="0" fontId="25" fillId="0" borderId="0" xfId="0" applyFont="1" applyAlignment="1" applyProtection="1">
      <alignment vertical="center"/>
      <protection hidden="1"/>
    </xf>
    <xf numFmtId="0" fontId="5" fillId="0" borderId="0" xfId="0" applyFont="1"/>
    <xf numFmtId="0" fontId="3"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wrapText="1"/>
    </xf>
    <xf numFmtId="0" fontId="0" fillId="0" borderId="5" xfId="0" applyBorder="1" applyAlignment="1">
      <alignment horizontal="center" vertical="center"/>
    </xf>
    <xf numFmtId="0" fontId="0" fillId="0" borderId="5" xfId="0" applyBorder="1" applyAlignment="1">
      <alignment horizontal="left" vertical="center"/>
    </xf>
    <xf numFmtId="0" fontId="0" fillId="0" borderId="0" xfId="0" applyAlignment="1">
      <alignment horizontal="center" vertical="center"/>
    </xf>
    <xf numFmtId="0" fontId="5"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26" fillId="4" borderId="0" xfId="0" applyFont="1" applyFill="1" applyAlignment="1" applyProtection="1">
      <alignment vertical="center"/>
      <protection hidden="1"/>
    </xf>
    <xf numFmtId="0" fontId="27" fillId="4" borderId="0" xfId="0" applyFont="1" applyFill="1" applyAlignment="1" applyProtection="1">
      <alignment vertical="center"/>
      <protection hidden="1"/>
    </xf>
    <xf numFmtId="0" fontId="29" fillId="0" borderId="0" xfId="0" applyFont="1" applyAlignment="1" applyProtection="1">
      <alignment vertical="center"/>
      <protection hidden="1"/>
    </xf>
    <xf numFmtId="0" fontId="0" fillId="0" borderId="3" xfId="0" applyBorder="1" applyAlignment="1" applyProtection="1">
      <alignment horizontal="right" vertical="center" indent="1"/>
      <protection hidden="1"/>
    </xf>
    <xf numFmtId="0" fontId="4" fillId="4" borderId="41" xfId="0" applyFont="1" applyFill="1" applyBorder="1" applyAlignment="1" applyProtection="1">
      <alignment vertical="center"/>
      <protection hidden="1"/>
    </xf>
    <xf numFmtId="0" fontId="12" fillId="2" borderId="0" xfId="0" applyFont="1" applyFill="1" applyAlignment="1" applyProtection="1">
      <alignment vertical="center"/>
      <protection hidden="1"/>
    </xf>
    <xf numFmtId="0" fontId="12" fillId="0" borderId="0" xfId="0" applyFont="1" applyAlignment="1" applyProtection="1">
      <alignment vertical="center"/>
      <protection hidden="1"/>
    </xf>
    <xf numFmtId="0" fontId="31" fillId="0" borderId="0" xfId="0" applyFont="1" applyAlignment="1" applyProtection="1">
      <alignment horizontal="left" vertical="center" indent="1"/>
      <protection hidden="1"/>
    </xf>
    <xf numFmtId="0" fontId="3" fillId="5" borderId="5" xfId="0" applyFont="1" applyFill="1" applyBorder="1" applyAlignment="1" applyProtection="1">
      <alignment horizontal="center" vertical="center"/>
      <protection hidden="1"/>
    </xf>
    <xf numFmtId="0" fontId="7" fillId="0" borderId="0" xfId="1" applyFont="1" applyAlignment="1" applyProtection="1">
      <alignment vertical="center"/>
      <protection hidden="1"/>
    </xf>
    <xf numFmtId="0" fontId="5" fillId="0" borderId="0" xfId="1" applyFont="1" applyAlignment="1" applyProtection="1">
      <alignment vertical="center"/>
      <protection hidden="1"/>
    </xf>
    <xf numFmtId="0" fontId="4" fillId="0" borderId="0" xfId="1" applyFont="1" applyAlignment="1" applyProtection="1">
      <alignment vertical="center"/>
      <protection hidden="1"/>
    </xf>
    <xf numFmtId="0" fontId="1" fillId="2" borderId="0" xfId="1" applyFont="1" applyFill="1" applyAlignment="1" applyProtection="1">
      <alignment vertical="center"/>
      <protection hidden="1"/>
    </xf>
    <xf numFmtId="0" fontId="4" fillId="2" borderId="0" xfId="1" applyFont="1" applyFill="1" applyAlignment="1" applyProtection="1">
      <alignment vertical="center"/>
      <protection hidden="1"/>
    </xf>
    <xf numFmtId="0" fontId="5" fillId="0" borderId="0" xfId="1" applyFont="1" applyAlignment="1" applyProtection="1">
      <alignment horizontal="center" vertical="center"/>
      <protection hidden="1"/>
    </xf>
    <xf numFmtId="0" fontId="1" fillId="4" borderId="0" xfId="1" applyFont="1" applyFill="1" applyAlignment="1" applyProtection="1">
      <alignment vertical="center"/>
      <protection hidden="1"/>
    </xf>
    <xf numFmtId="0" fontId="4" fillId="4" borderId="0" xfId="1" applyFont="1" applyFill="1" applyAlignment="1" applyProtection="1">
      <alignment vertical="center"/>
      <protection hidden="1"/>
    </xf>
    <xf numFmtId="0" fontId="4" fillId="2" borderId="39" xfId="0" applyFont="1" applyFill="1" applyBorder="1" applyAlignment="1" applyProtection="1">
      <alignment horizontal="right" vertical="center" indent="1"/>
      <protection hidden="1"/>
    </xf>
    <xf numFmtId="0" fontId="0" fillId="5" borderId="39" xfId="0" applyFill="1" applyBorder="1" applyAlignment="1" applyProtection="1">
      <alignment horizontal="right" vertical="center" indent="1"/>
      <protection hidden="1"/>
    </xf>
    <xf numFmtId="0" fontId="4" fillId="2" borderId="40" xfId="0" applyFont="1" applyFill="1" applyBorder="1" applyAlignment="1" applyProtection="1">
      <alignment horizontal="left" vertical="center" indent="1"/>
      <protection hidden="1"/>
    </xf>
    <xf numFmtId="0" fontId="0" fillId="5" borderId="40" xfId="0" applyFill="1" applyBorder="1" applyAlignment="1" applyProtection="1">
      <alignment horizontal="left" vertical="center" indent="1"/>
      <protection hidden="1"/>
    </xf>
    <xf numFmtId="0" fontId="11" fillId="5" borderId="1" xfId="0" applyFont="1" applyFill="1" applyBorder="1" applyAlignment="1" applyProtection="1">
      <alignment vertical="center"/>
      <protection hidden="1"/>
    </xf>
    <xf numFmtId="0" fontId="5" fillId="5" borderId="1" xfId="0" applyFont="1" applyFill="1" applyBorder="1" applyAlignment="1" applyProtection="1">
      <alignment vertical="center"/>
      <protection hidden="1"/>
    </xf>
    <xf numFmtId="0" fontId="5" fillId="0" borderId="0" xfId="1" applyFont="1" applyAlignment="1" applyProtection="1">
      <alignment horizontal="left" vertical="top" wrapText="1"/>
      <protection hidden="1"/>
    </xf>
    <xf numFmtId="0" fontId="0" fillId="0" borderId="4" xfId="0" applyBorder="1" applyProtection="1">
      <protection hidden="1"/>
    </xf>
    <xf numFmtId="0" fontId="4" fillId="4" borderId="0" xfId="0" applyFont="1" applyFill="1" applyAlignment="1" applyProtection="1">
      <alignment vertical="center"/>
      <protection hidden="1"/>
    </xf>
    <xf numFmtId="0" fontId="0" fillId="0" borderId="3" xfId="0" applyBorder="1" applyAlignment="1" applyProtection="1">
      <alignment vertical="center"/>
      <protection hidden="1"/>
    </xf>
    <xf numFmtId="0" fontId="0" fillId="0" borderId="3" xfId="0"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0" fillId="5" borderId="3" xfId="0" applyFill="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2" fillId="0" borderId="0" xfId="0" applyFont="1" applyAlignment="1" applyProtection="1">
      <alignment horizontal="right" vertical="center"/>
      <protection hidden="1"/>
    </xf>
    <xf numFmtId="0" fontId="3" fillId="10" borderId="24" xfId="0" applyFont="1" applyFill="1" applyBorder="1" applyAlignment="1" applyProtection="1">
      <alignment horizontal="center" vertical="center"/>
      <protection hidden="1"/>
    </xf>
    <xf numFmtId="0" fontId="3" fillId="3" borderId="24" xfId="0" applyFont="1" applyFill="1" applyBorder="1" applyAlignment="1" applyProtection="1">
      <alignment horizontal="center" vertical="center"/>
      <protection hidden="1"/>
    </xf>
    <xf numFmtId="0" fontId="30" fillId="0" borderId="0" xfId="0" applyFont="1" applyAlignment="1" applyProtection="1">
      <alignment horizontal="center" vertical="center"/>
      <protection hidden="1"/>
    </xf>
    <xf numFmtId="0" fontId="5" fillId="0" borderId="0" xfId="1" applyFont="1" applyAlignment="1" applyProtection="1">
      <alignment horizontal="left" vertical="top"/>
      <protection hidden="1"/>
    </xf>
    <xf numFmtId="0" fontId="32" fillId="0" borderId="0" xfId="0" applyFont="1" applyAlignment="1" applyProtection="1">
      <alignment vertical="center"/>
      <protection hidden="1"/>
    </xf>
    <xf numFmtId="0" fontId="0" fillId="0" borderId="42" xfId="0" applyBorder="1" applyAlignment="1" applyProtection="1">
      <alignment horizontal="center" vertical="center"/>
      <protection hidden="1"/>
    </xf>
    <xf numFmtId="0" fontId="0" fillId="0" borderId="43" xfId="0" applyBorder="1" applyAlignment="1" applyProtection="1">
      <alignment horizontal="center" vertical="center"/>
      <protection hidden="1"/>
    </xf>
    <xf numFmtId="0" fontId="4" fillId="4" borderId="0" xfId="0" applyFont="1" applyFill="1" applyAlignment="1" applyProtection="1">
      <alignment horizontal="center" vertical="center" wrapText="1"/>
      <protection hidden="1"/>
    </xf>
    <xf numFmtId="0" fontId="4" fillId="4" borderId="0" xfId="0" applyFont="1" applyFill="1" applyAlignment="1" applyProtection="1">
      <alignment horizontal="left" vertical="center" wrapText="1"/>
      <protection hidden="1"/>
    </xf>
    <xf numFmtId="0" fontId="0" fillId="5" borderId="30" xfId="0" applyFill="1" applyBorder="1" applyAlignment="1" applyProtection="1">
      <alignment horizontal="left" vertical="center"/>
      <protection hidden="1"/>
    </xf>
    <xf numFmtId="0" fontId="0" fillId="0" borderId="0" xfId="0" applyAlignment="1" applyProtection="1">
      <alignment horizontal="center"/>
      <protection hidden="1"/>
    </xf>
    <xf numFmtId="0" fontId="1" fillId="0" borderId="25" xfId="0" applyFont="1" applyBorder="1" applyAlignment="1" applyProtection="1">
      <alignment vertical="center"/>
      <protection hidden="1"/>
    </xf>
    <xf numFmtId="0" fontId="3" fillId="0" borderId="44" xfId="0" applyFont="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2" fillId="2" borderId="0" xfId="0" applyFont="1" applyFill="1" applyProtection="1">
      <protection hidden="1"/>
    </xf>
    <xf numFmtId="0" fontId="12" fillId="2"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0" fillId="0" borderId="45" xfId="0" applyBorder="1" applyAlignment="1" applyProtection="1">
      <alignment horizontal="center" vertical="center"/>
      <protection hidden="1"/>
    </xf>
    <xf numFmtId="0" fontId="0" fillId="0" borderId="45" xfId="0" applyBorder="1" applyAlignment="1" applyProtection="1">
      <alignment vertical="center"/>
      <protection hidden="1"/>
    </xf>
    <xf numFmtId="3" fontId="0" fillId="0" borderId="45" xfId="0" applyNumberFormat="1" applyBorder="1" applyAlignment="1" applyProtection="1">
      <alignment horizontal="center" vertical="center"/>
      <protection hidden="1"/>
    </xf>
    <xf numFmtId="0" fontId="13" fillId="0" borderId="45" xfId="0" applyFont="1" applyBorder="1" applyAlignment="1" applyProtection="1">
      <alignment horizontal="center" vertical="center"/>
      <protection hidden="1"/>
    </xf>
    <xf numFmtId="0" fontId="10" fillId="0" borderId="45" xfId="0" applyFont="1" applyBorder="1" applyAlignment="1" applyProtection="1">
      <alignment vertical="center"/>
      <protection hidden="1"/>
    </xf>
    <xf numFmtId="3" fontId="10" fillId="0" borderId="45" xfId="0" applyNumberFormat="1" applyFont="1" applyBorder="1" applyAlignment="1" applyProtection="1">
      <alignment horizontal="center" vertical="center"/>
      <protection hidden="1"/>
    </xf>
    <xf numFmtId="0" fontId="5" fillId="5" borderId="45" xfId="0" applyFont="1" applyFill="1" applyBorder="1" applyAlignment="1" applyProtection="1">
      <alignment horizontal="center" vertical="center"/>
      <protection hidden="1"/>
    </xf>
    <xf numFmtId="0" fontId="11" fillId="5" borderId="45" xfId="0" applyFont="1" applyFill="1" applyBorder="1" applyAlignment="1" applyProtection="1">
      <alignment vertical="center"/>
      <protection hidden="1"/>
    </xf>
    <xf numFmtId="3" fontId="11" fillId="5" borderId="45" xfId="0" applyNumberFormat="1" applyFont="1" applyFill="1" applyBorder="1" applyAlignment="1" applyProtection="1">
      <alignment horizontal="center" vertical="center"/>
      <protection hidden="1"/>
    </xf>
    <xf numFmtId="0" fontId="0" fillId="0" borderId="46" xfId="0" applyBorder="1" applyAlignment="1" applyProtection="1">
      <alignment horizontal="center" vertical="center"/>
      <protection hidden="1"/>
    </xf>
    <xf numFmtId="0" fontId="0" fillId="0" borderId="46" xfId="0" applyBorder="1" applyAlignment="1" applyProtection="1">
      <alignment vertical="center"/>
      <protection hidden="1"/>
    </xf>
    <xf numFmtId="3" fontId="0" fillId="0" borderId="46" xfId="0" applyNumberFormat="1" applyBorder="1" applyAlignment="1" applyProtection="1">
      <alignment horizontal="center" vertical="center"/>
      <protection hidden="1"/>
    </xf>
    <xf numFmtId="0" fontId="5" fillId="0" borderId="48" xfId="0" applyFont="1" applyBorder="1" applyAlignment="1" applyProtection="1">
      <alignment horizontal="center" vertical="center"/>
      <protection hidden="1"/>
    </xf>
    <xf numFmtId="0" fontId="7" fillId="0" borderId="48" xfId="0" applyFont="1" applyBorder="1" applyAlignment="1" applyProtection="1">
      <alignment vertical="center"/>
      <protection hidden="1"/>
    </xf>
    <xf numFmtId="3" fontId="7" fillId="0" borderId="48" xfId="0" applyNumberFormat="1" applyFont="1" applyBorder="1" applyAlignment="1" applyProtection="1">
      <alignment horizontal="center" vertical="center"/>
      <protection hidden="1"/>
    </xf>
    <xf numFmtId="0" fontId="4" fillId="2" borderId="0" xfId="0" applyFont="1" applyFill="1" applyAlignment="1" applyProtection="1">
      <alignment vertical="center"/>
      <protection hidden="1"/>
    </xf>
    <xf numFmtId="0" fontId="39" fillId="0" borderId="0" xfId="0" applyFont="1" applyAlignment="1" applyProtection="1">
      <alignment vertical="center"/>
      <protection hidden="1"/>
    </xf>
    <xf numFmtId="0" fontId="4" fillId="4" borderId="5" xfId="0" applyFont="1" applyFill="1" applyBorder="1" applyAlignment="1">
      <alignment horizontal="center" vertical="center" wrapText="1"/>
    </xf>
    <xf numFmtId="0" fontId="4" fillId="4" borderId="0" xfId="0" applyFont="1" applyFill="1"/>
    <xf numFmtId="0" fontId="1" fillId="4" borderId="0" xfId="1" applyFont="1" applyFill="1" applyAlignment="1">
      <alignment vertical="center"/>
    </xf>
    <xf numFmtId="0" fontId="36" fillId="4" borderId="0" xfId="0" applyFont="1" applyFill="1"/>
    <xf numFmtId="0" fontId="1" fillId="4" borderId="0" xfId="0" applyFont="1" applyFill="1" applyAlignment="1">
      <alignment vertical="center"/>
    </xf>
    <xf numFmtId="0" fontId="1" fillId="4" borderId="0" xfId="0" applyFont="1" applyFill="1"/>
    <xf numFmtId="0" fontId="4" fillId="4" borderId="0" xfId="0" quotePrefix="1" applyFont="1" applyFill="1" applyAlignment="1">
      <alignment horizontal="left"/>
    </xf>
    <xf numFmtId="0" fontId="33" fillId="4" borderId="0" xfId="2" applyFont="1" applyFill="1" applyBorder="1" applyAlignment="1" applyProtection="1"/>
    <xf numFmtId="0" fontId="34" fillId="4" borderId="0" xfId="0" applyFont="1" applyFill="1" applyAlignment="1">
      <alignment horizontal="left"/>
    </xf>
    <xf numFmtId="0" fontId="5" fillId="6" borderId="0" xfId="0" applyFont="1" applyFill="1"/>
    <xf numFmtId="0" fontId="7" fillId="6" borderId="0" xfId="1" applyFont="1" applyFill="1" applyAlignment="1">
      <alignment vertical="center"/>
    </xf>
    <xf numFmtId="0" fontId="4" fillId="2" borderId="0" xfId="0" applyFont="1" applyFill="1" applyAlignment="1" applyProtection="1">
      <alignment horizontal="center" vertical="center" wrapText="1"/>
      <protection hidden="1"/>
    </xf>
    <xf numFmtId="0" fontId="0" fillId="0" borderId="43" xfId="0" applyBorder="1" applyProtection="1">
      <protection locked="0"/>
    </xf>
    <xf numFmtId="0" fontId="0" fillId="0" borderId="43" xfId="0" applyBorder="1" applyAlignment="1" applyProtection="1">
      <alignment horizontal="center"/>
      <protection locked="0"/>
    </xf>
    <xf numFmtId="0" fontId="0" fillId="2" borderId="0" xfId="0" applyFill="1" applyAlignment="1" applyProtection="1">
      <alignment horizontal="left" vertical="center"/>
      <protection hidden="1"/>
    </xf>
    <xf numFmtId="0" fontId="7" fillId="0" borderId="0" xfId="0" applyFont="1" applyAlignment="1" applyProtection="1">
      <alignment horizontal="left" vertical="center"/>
      <protection hidden="1"/>
    </xf>
    <xf numFmtId="0" fontId="5" fillId="0" borderId="0" xfId="0" applyFont="1" applyAlignment="1" applyProtection="1">
      <alignment horizontal="left" vertical="center"/>
      <protection hidden="1"/>
    </xf>
    <xf numFmtId="0" fontId="0" fillId="0" borderId="43" xfId="0" applyBorder="1" applyAlignment="1" applyProtection="1">
      <alignment horizontal="left"/>
      <protection locked="0"/>
    </xf>
    <xf numFmtId="0" fontId="0" fillId="0" borderId="42" xfId="0" applyBorder="1" applyAlignment="1" applyProtection="1">
      <alignment horizontal="left"/>
      <protection locked="0"/>
    </xf>
    <xf numFmtId="165" fontId="0" fillId="2" borderId="0" xfId="0" applyNumberFormat="1" applyFill="1" applyAlignment="1" applyProtection="1">
      <alignment horizontal="center" vertical="center"/>
      <protection hidden="1"/>
    </xf>
    <xf numFmtId="165" fontId="0" fillId="0" borderId="0" xfId="0" applyNumberFormat="1" applyAlignment="1" applyProtection="1">
      <alignment horizontal="center" vertical="center"/>
      <protection hidden="1"/>
    </xf>
    <xf numFmtId="165" fontId="7" fillId="0" borderId="0" xfId="0" applyNumberFormat="1" applyFont="1" applyAlignment="1" applyProtection="1">
      <alignment horizontal="center" vertical="center"/>
      <protection hidden="1"/>
    </xf>
    <xf numFmtId="165" fontId="5" fillId="0" borderId="0" xfId="0" applyNumberFormat="1" applyFont="1" applyAlignment="1" applyProtection="1">
      <alignment horizontal="center" vertical="center"/>
      <protection hidden="1"/>
    </xf>
    <xf numFmtId="165" fontId="4" fillId="4" borderId="0" xfId="0" applyNumberFormat="1" applyFont="1" applyFill="1" applyAlignment="1" applyProtection="1">
      <alignment horizontal="center" vertical="center" wrapText="1"/>
      <protection hidden="1"/>
    </xf>
    <xf numFmtId="165" fontId="0" fillId="0" borderId="43" xfId="0" applyNumberFormat="1" applyBorder="1" applyAlignment="1" applyProtection="1">
      <alignment horizontal="center"/>
      <protection locked="0"/>
    </xf>
    <xf numFmtId="0" fontId="0" fillId="0" borderId="0" xfId="0" applyAlignment="1" applyProtection="1">
      <alignment horizontal="right" vertical="center"/>
      <protection hidden="1"/>
    </xf>
    <xf numFmtId="0" fontId="30" fillId="9" borderId="0" xfId="0" applyFont="1" applyFill="1" applyAlignment="1" applyProtection="1">
      <alignment horizontal="right" vertical="center"/>
      <protection hidden="1"/>
    </xf>
    <xf numFmtId="0" fontId="40" fillId="0" borderId="0" xfId="0" applyFont="1" applyAlignment="1" applyProtection="1">
      <alignment vertical="center"/>
      <protection hidden="1"/>
    </xf>
    <xf numFmtId="0" fontId="18" fillId="3" borderId="49" xfId="0" applyFont="1" applyFill="1" applyBorder="1" applyAlignment="1" applyProtection="1">
      <alignment vertical="center"/>
      <protection hidden="1"/>
    </xf>
    <xf numFmtId="0" fontId="0" fillId="3" borderId="49" xfId="0" applyFill="1" applyBorder="1" applyAlignment="1" applyProtection="1">
      <alignment vertical="center"/>
      <protection hidden="1"/>
    </xf>
    <xf numFmtId="0" fontId="5" fillId="0" borderId="50" xfId="0" applyFont="1" applyBorder="1" applyAlignment="1">
      <alignment horizontal="left" vertical="center"/>
    </xf>
    <xf numFmtId="0" fontId="5" fillId="5" borderId="50" xfId="0" applyFont="1" applyFill="1" applyBorder="1" applyAlignment="1">
      <alignment horizontal="center" vertical="center"/>
    </xf>
    <xf numFmtId="0" fontId="5" fillId="0" borderId="50" xfId="0" applyFont="1" applyBorder="1"/>
    <xf numFmtId="0" fontId="5" fillId="5" borderId="50" xfId="0" applyFont="1" applyFill="1" applyBorder="1"/>
    <xf numFmtId="0" fontId="42" fillId="0" borderId="50" xfId="0" applyFont="1" applyBorder="1" applyAlignment="1">
      <alignment horizontal="center" vertical="center"/>
    </xf>
    <xf numFmtId="0" fontId="5" fillId="5" borderId="50" xfId="0" quotePrefix="1" applyFont="1" applyFill="1" applyBorder="1" applyAlignment="1">
      <alignment horizontal="center" vertical="center"/>
    </xf>
    <xf numFmtId="0" fontId="5" fillId="0" borderId="0" xfId="0" applyFont="1" applyAlignment="1">
      <alignment horizontal="center" vertical="center"/>
    </xf>
    <xf numFmtId="0" fontId="5" fillId="5" borderId="0" xfId="0" applyFont="1" applyFill="1" applyAlignment="1">
      <alignment horizontal="center" vertical="center"/>
    </xf>
    <xf numFmtId="0" fontId="5" fillId="5" borderId="0" xfId="0" applyFont="1" applyFill="1"/>
    <xf numFmtId="0" fontId="5" fillId="9" borderId="0" xfId="0" applyFont="1" applyFill="1"/>
    <xf numFmtId="0" fontId="5" fillId="9" borderId="0" xfId="0" applyFont="1" applyFill="1" applyAlignment="1">
      <alignment horizontal="center" vertical="center"/>
    </xf>
    <xf numFmtId="0" fontId="5" fillId="12" borderId="50" xfId="0" applyFont="1" applyFill="1" applyBorder="1" applyAlignment="1">
      <alignment horizontal="center" vertical="center"/>
    </xf>
    <xf numFmtId="0" fontId="5" fillId="12" borderId="50" xfId="0" applyFont="1" applyFill="1" applyBorder="1"/>
    <xf numFmtId="0" fontId="5" fillId="12" borderId="50" xfId="0" quotePrefix="1" applyFont="1" applyFill="1" applyBorder="1" applyAlignment="1">
      <alignment horizontal="center" vertical="center"/>
    </xf>
    <xf numFmtId="0" fontId="41" fillId="11" borderId="50" xfId="0" applyFont="1" applyFill="1" applyBorder="1" applyAlignment="1">
      <alignment horizontal="center" vertical="center" wrapText="1"/>
    </xf>
    <xf numFmtId="0" fontId="5" fillId="0" borderId="51" xfId="0" applyFont="1" applyBorder="1" applyAlignment="1">
      <alignment horizontal="left" vertical="center"/>
    </xf>
    <xf numFmtId="0" fontId="5" fillId="5" borderId="51" xfId="0" applyFont="1" applyFill="1" applyBorder="1" applyAlignment="1">
      <alignment horizontal="center" vertical="center"/>
    </xf>
    <xf numFmtId="0" fontId="5" fillId="12" borderId="51" xfId="0" applyFont="1" applyFill="1" applyBorder="1" applyAlignment="1">
      <alignment horizontal="center" vertical="center"/>
    </xf>
    <xf numFmtId="0" fontId="1" fillId="2" borderId="0" xfId="0" applyFont="1" applyFill="1" applyAlignment="1">
      <alignment horizontal="center" vertical="center" wrapText="1"/>
    </xf>
    <xf numFmtId="0" fontId="7" fillId="6" borderId="0" xfId="0" applyFont="1" applyFill="1" applyAlignment="1">
      <alignment horizontal="center" vertical="center" wrapText="1"/>
    </xf>
    <xf numFmtId="0" fontId="1" fillId="11" borderId="0" xfId="0" applyFont="1" applyFill="1" applyAlignment="1">
      <alignment horizontal="center" vertical="center" wrapText="1"/>
    </xf>
    <xf numFmtId="0" fontId="5" fillId="2" borderId="0" xfId="0" applyFont="1" applyFill="1"/>
    <xf numFmtId="0" fontId="41" fillId="2" borderId="0" xfId="0" applyFont="1" applyFill="1" applyAlignment="1">
      <alignment horizontal="center" vertical="center"/>
    </xf>
    <xf numFmtId="0" fontId="0" fillId="0" borderId="0" xfId="0" applyAlignment="1" applyProtection="1">
      <alignment horizontal="left" vertical="center" wrapText="1"/>
      <protection hidden="1"/>
    </xf>
    <xf numFmtId="0" fontId="4" fillId="4" borderId="31" xfId="0" applyFont="1" applyFill="1" applyBorder="1" applyAlignment="1" applyProtection="1">
      <alignment horizontal="center" vertical="center" wrapText="1"/>
      <protection hidden="1"/>
    </xf>
    <xf numFmtId="0" fontId="0" fillId="4" borderId="0" xfId="0" applyFill="1"/>
    <xf numFmtId="0" fontId="1" fillId="2" borderId="2"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0" fontId="11" fillId="5" borderId="1" xfId="0" applyFont="1" applyFill="1" applyBorder="1" applyAlignment="1" applyProtection="1">
      <alignment vertical="center"/>
      <protection locked="0"/>
    </xf>
    <xf numFmtId="0" fontId="11" fillId="0" borderId="0" xfId="0" applyFont="1" applyAlignment="1" applyProtection="1">
      <alignment vertical="center"/>
      <protection locked="0"/>
    </xf>
    <xf numFmtId="0" fontId="1" fillId="2" borderId="2" xfId="0" applyFont="1" applyFill="1" applyBorder="1" applyAlignment="1" applyProtection="1">
      <alignment horizontal="center" vertical="center" wrapText="1"/>
      <protection locked="0"/>
    </xf>
    <xf numFmtId="0" fontId="31" fillId="0" borderId="0" xfId="0" applyFont="1" applyAlignment="1" applyProtection="1">
      <alignment horizontal="left" vertical="center" indent="1"/>
      <protection locked="0"/>
    </xf>
    <xf numFmtId="0" fontId="10" fillId="5" borderId="1" xfId="1" applyFont="1" applyFill="1" applyBorder="1" applyAlignment="1" applyProtection="1">
      <alignment vertical="center"/>
      <protection hidden="1"/>
    </xf>
    <xf numFmtId="0" fontId="5" fillId="0" borderId="3" xfId="1" applyFont="1" applyBorder="1" applyAlignment="1" applyProtection="1">
      <alignment horizontal="center" vertical="center"/>
      <protection hidden="1"/>
    </xf>
    <xf numFmtId="0" fontId="5" fillId="0" borderId="3" xfId="1" applyFont="1" applyBorder="1" applyAlignment="1" applyProtection="1">
      <alignment vertical="center"/>
      <protection hidden="1"/>
    </xf>
    <xf numFmtId="0" fontId="13" fillId="5" borderId="1" xfId="1" applyFont="1" applyFill="1" applyBorder="1" applyAlignment="1" applyProtection="1">
      <alignment vertical="center"/>
      <protection hidden="1"/>
    </xf>
    <xf numFmtId="0" fontId="10" fillId="0" borderId="0" xfId="1" applyFont="1" applyProtection="1">
      <protection hidden="1"/>
    </xf>
    <xf numFmtId="0" fontId="13" fillId="0" borderId="0" xfId="1" applyFont="1" applyProtection="1">
      <protection hidden="1"/>
    </xf>
    <xf numFmtId="0" fontId="30" fillId="0" borderId="3" xfId="1" applyFont="1" applyBorder="1" applyAlignment="1" applyProtection="1">
      <alignment vertical="center"/>
      <protection hidden="1"/>
    </xf>
    <xf numFmtId="0" fontId="10" fillId="0" borderId="4" xfId="1" applyFont="1" applyBorder="1" applyProtection="1">
      <protection hidden="1"/>
    </xf>
    <xf numFmtId="0" fontId="7" fillId="0" borderId="3" xfId="1" applyFont="1" applyBorder="1" applyAlignment="1" applyProtection="1">
      <alignment vertical="center"/>
      <protection hidden="1"/>
    </xf>
    <xf numFmtId="0" fontId="0" fillId="3" borderId="5" xfId="0" applyFill="1" applyBorder="1" applyAlignment="1" applyProtection="1">
      <alignment horizontal="center" vertical="center"/>
      <protection locked="0"/>
    </xf>
    <xf numFmtId="0" fontId="0" fillId="0" borderId="0" xfId="0" applyAlignment="1" applyProtection="1">
      <alignment horizontal="left"/>
      <protection hidden="1"/>
    </xf>
    <xf numFmtId="0" fontId="30" fillId="9" borderId="0" xfId="0" applyFont="1" applyFill="1" applyAlignment="1" applyProtection="1">
      <alignment horizontal="left"/>
      <protection hidden="1"/>
    </xf>
    <xf numFmtId="0" fontId="30" fillId="9" borderId="0" xfId="0" applyFont="1" applyFill="1" applyProtection="1">
      <protection hidden="1"/>
    </xf>
    <xf numFmtId="165" fontId="0" fillId="0" borderId="0" xfId="0" applyNumberFormat="1" applyAlignment="1" applyProtection="1">
      <alignment horizontal="center"/>
      <protection hidden="1"/>
    </xf>
    <xf numFmtId="0" fontId="4" fillId="8" borderId="0" xfId="0" applyFont="1" applyFill="1" applyAlignment="1" applyProtection="1">
      <alignment horizontal="center" vertical="center"/>
      <protection hidden="1"/>
    </xf>
    <xf numFmtId="0" fontId="4" fillId="0" borderId="9" xfId="0" applyFont="1" applyBorder="1" applyAlignment="1" applyProtection="1">
      <alignment vertical="center"/>
      <protection hidden="1"/>
    </xf>
    <xf numFmtId="0" fontId="43" fillId="8" borderId="27" xfId="0" applyFont="1" applyFill="1" applyBorder="1" applyAlignment="1" applyProtection="1">
      <alignment vertical="center"/>
      <protection hidden="1"/>
    </xf>
    <xf numFmtId="0" fontId="41" fillId="8" borderId="27" xfId="0" applyFont="1" applyFill="1" applyBorder="1" applyAlignment="1" applyProtection="1">
      <alignment vertical="center"/>
      <protection hidden="1"/>
    </xf>
    <xf numFmtId="0" fontId="16" fillId="8" borderId="27" xfId="0" applyFont="1" applyFill="1" applyBorder="1" applyAlignment="1" applyProtection="1">
      <alignment vertical="center"/>
      <protection hidden="1"/>
    </xf>
    <xf numFmtId="0" fontId="4" fillId="0" borderId="0" xfId="0" applyFont="1" applyAlignment="1" applyProtection="1">
      <alignment horizontal="left" vertical="center"/>
      <protection hidden="1"/>
    </xf>
    <xf numFmtId="0" fontId="4" fillId="0" borderId="0" xfId="0" quotePrefix="1" applyFont="1" applyAlignment="1" applyProtection="1">
      <alignment horizontal="center"/>
      <protection hidden="1"/>
    </xf>
    <xf numFmtId="0" fontId="4" fillId="0" borderId="0" xfId="0" applyFont="1" applyAlignment="1" applyProtection="1">
      <alignment horizontal="center"/>
      <protection hidden="1"/>
    </xf>
    <xf numFmtId="0" fontId="4" fillId="8" borderId="0" xfId="0" applyFont="1" applyFill="1" applyProtection="1">
      <protection hidden="1"/>
    </xf>
    <xf numFmtId="0" fontId="44" fillId="8" borderId="0" xfId="0" applyFont="1" applyFill="1" applyAlignment="1" applyProtection="1">
      <alignment vertical="center"/>
      <protection hidden="1"/>
    </xf>
    <xf numFmtId="0" fontId="4" fillId="4" borderId="32" xfId="0" applyFont="1" applyFill="1" applyBorder="1" applyAlignment="1" applyProtection="1">
      <alignment horizontal="center" vertical="center" wrapText="1"/>
      <protection hidden="1"/>
    </xf>
    <xf numFmtId="0" fontId="4" fillId="4" borderId="34" xfId="0" applyFont="1" applyFill="1" applyBorder="1" applyAlignment="1" applyProtection="1">
      <alignment horizontal="center" vertical="center" wrapText="1"/>
      <protection hidden="1"/>
    </xf>
    <xf numFmtId="0" fontId="0" fillId="5" borderId="35" xfId="0" applyFill="1" applyBorder="1" applyAlignment="1" applyProtection="1">
      <alignment horizontal="center" vertical="center"/>
      <protection hidden="1"/>
    </xf>
    <xf numFmtId="0" fontId="0" fillId="5" borderId="35" xfId="0" applyFill="1" applyBorder="1" applyAlignment="1" applyProtection="1">
      <alignment horizontal="left" vertical="center"/>
      <protection hidden="1"/>
    </xf>
    <xf numFmtId="3" fontId="0" fillId="5" borderId="35" xfId="0" applyNumberFormat="1" applyFill="1" applyBorder="1" applyAlignment="1" applyProtection="1">
      <alignment horizontal="center" vertical="center"/>
      <protection hidden="1"/>
    </xf>
    <xf numFmtId="1" fontId="0" fillId="5" borderId="35" xfId="0" applyNumberFormat="1" applyFill="1" applyBorder="1" applyAlignment="1" applyProtection="1">
      <alignment horizontal="center" vertical="center"/>
      <protection hidden="1"/>
    </xf>
    <xf numFmtId="0" fontId="4" fillId="4" borderId="53" xfId="0" applyFont="1" applyFill="1" applyBorder="1" applyAlignment="1" applyProtection="1">
      <alignment vertical="center"/>
      <protection hidden="1"/>
    </xf>
    <xf numFmtId="0" fontId="4" fillId="4" borderId="54" xfId="0" applyFont="1" applyFill="1" applyBorder="1" applyAlignment="1" applyProtection="1">
      <alignment vertical="center"/>
      <protection hidden="1"/>
    </xf>
    <xf numFmtId="0" fontId="4" fillId="4" borderId="55" xfId="0" applyFont="1" applyFill="1" applyBorder="1" applyAlignment="1" applyProtection="1">
      <alignment vertical="center"/>
      <protection hidden="1"/>
    </xf>
    <xf numFmtId="0" fontId="3" fillId="0" borderId="56" xfId="0" applyFont="1" applyBorder="1" applyAlignment="1" applyProtection="1">
      <alignment horizontal="center" vertical="center"/>
      <protection hidden="1"/>
    </xf>
    <xf numFmtId="1" fontId="4" fillId="4" borderId="52" xfId="0" applyNumberFormat="1" applyFont="1" applyFill="1" applyBorder="1" applyAlignment="1" applyProtection="1">
      <alignment horizontal="center" vertical="center" wrapText="1"/>
      <protection hidden="1"/>
    </xf>
    <xf numFmtId="0" fontId="4" fillId="4" borderId="52" xfId="0" applyFont="1" applyFill="1" applyBorder="1" applyAlignment="1" applyProtection="1">
      <alignment horizontal="center" vertical="center" wrapText="1"/>
      <protection hidden="1"/>
    </xf>
    <xf numFmtId="0" fontId="4" fillId="4" borderId="52" xfId="0" applyFont="1" applyFill="1" applyBorder="1" applyAlignment="1" applyProtection="1">
      <alignment vertical="center"/>
      <protection hidden="1"/>
    </xf>
    <xf numFmtId="0" fontId="4" fillId="4" borderId="52" xfId="0" applyFont="1" applyFill="1" applyBorder="1" applyAlignment="1" applyProtection="1">
      <alignment horizontal="center" vertical="center"/>
      <protection hidden="1"/>
    </xf>
    <xf numFmtId="0" fontId="45" fillId="0" borderId="0" xfId="0" applyFont="1" applyAlignment="1" applyProtection="1">
      <alignment vertical="center"/>
      <protection hidden="1"/>
    </xf>
    <xf numFmtId="0" fontId="14" fillId="0" borderId="0" xfId="2" applyFill="1" applyAlignment="1" applyProtection="1">
      <alignment vertical="top"/>
      <protection hidden="1"/>
    </xf>
    <xf numFmtId="0" fontId="45" fillId="0" borderId="0" xfId="0" applyFont="1" applyAlignment="1" applyProtection="1">
      <alignment vertical="center"/>
      <protection locked="0"/>
    </xf>
    <xf numFmtId="0" fontId="14" fillId="0" borderId="0" xfId="2" applyFill="1" applyAlignment="1" applyProtection="1">
      <alignment vertical="center"/>
      <protection locked="0"/>
    </xf>
    <xf numFmtId="0" fontId="14" fillId="0" borderId="0" xfId="2" applyFill="1" applyAlignment="1" applyProtection="1">
      <alignment vertical="center"/>
      <protection hidden="1"/>
    </xf>
    <xf numFmtId="0" fontId="0" fillId="6" borderId="0" xfId="0" applyFill="1"/>
    <xf numFmtId="0" fontId="5" fillId="6" borderId="0" xfId="0" applyFont="1" applyFill="1" applyAlignment="1">
      <alignment wrapText="1"/>
    </xf>
    <xf numFmtId="0" fontId="5" fillId="7" borderId="15" xfId="0" applyFont="1" applyFill="1" applyBorder="1" applyAlignment="1" applyProtection="1">
      <alignment horizontal="center" vertical="center"/>
      <protection hidden="1"/>
    </xf>
    <xf numFmtId="0" fontId="5" fillId="3" borderId="15" xfId="0" applyFont="1" applyFill="1" applyBorder="1" applyAlignment="1" applyProtection="1">
      <alignment horizontal="center" vertical="center"/>
      <protection hidden="1"/>
    </xf>
    <xf numFmtId="164" fontId="5" fillId="3" borderId="15" xfId="0" applyNumberFormat="1" applyFont="1" applyFill="1" applyBorder="1" applyAlignment="1" applyProtection="1">
      <alignment horizontal="center" vertical="center" wrapText="1" shrinkToFit="1"/>
      <protection hidden="1"/>
    </xf>
    <xf numFmtId="0" fontId="50" fillId="0" borderId="3" xfId="1" applyFont="1" applyBorder="1" applyAlignment="1" applyProtection="1">
      <alignment vertical="center"/>
      <protection hidden="1"/>
    </xf>
    <xf numFmtId="0" fontId="50" fillId="3" borderId="2" xfId="0" applyFont="1" applyFill="1" applyBorder="1" applyAlignment="1" applyProtection="1">
      <alignment horizontal="center" vertical="center"/>
      <protection hidden="1"/>
    </xf>
    <xf numFmtId="0" fontId="50" fillId="0" borderId="2" xfId="0" applyFont="1" applyBorder="1" applyAlignment="1" applyProtection="1">
      <alignment horizontal="center" vertical="center"/>
      <protection hidden="1"/>
    </xf>
    <xf numFmtId="0" fontId="5" fillId="0" borderId="15" xfId="1" applyFont="1" applyBorder="1" applyAlignment="1" applyProtection="1">
      <alignment horizontal="center" vertical="center"/>
      <protection hidden="1"/>
    </xf>
    <xf numFmtId="0" fontId="5" fillId="0" borderId="15" xfId="1" applyFont="1" applyBorder="1" applyAlignment="1" applyProtection="1">
      <alignment vertical="center"/>
      <protection hidden="1"/>
    </xf>
    <xf numFmtId="0" fontId="5" fillId="0" borderId="59" xfId="0" applyFont="1" applyBorder="1" applyAlignment="1" applyProtection="1">
      <alignment horizontal="center" vertical="center"/>
      <protection locked="0"/>
    </xf>
    <xf numFmtId="0" fontId="50" fillId="0" borderId="60" xfId="1" applyFont="1" applyBorder="1" applyAlignment="1" applyProtection="1">
      <alignment horizontal="center" vertical="center"/>
      <protection hidden="1"/>
    </xf>
    <xf numFmtId="0" fontId="50" fillId="0" borderId="61" xfId="1" applyFont="1" applyBorder="1" applyAlignment="1" applyProtection="1">
      <alignment vertical="center"/>
      <protection hidden="1"/>
    </xf>
    <xf numFmtId="0" fontId="50" fillId="0" borderId="62" xfId="0" applyFont="1" applyBorder="1" applyAlignment="1" applyProtection="1">
      <alignment horizontal="center" vertical="center"/>
      <protection hidden="1"/>
    </xf>
    <xf numFmtId="0" fontId="50" fillId="3" borderId="63" xfId="0" applyFont="1" applyFill="1" applyBorder="1" applyAlignment="1" applyProtection="1">
      <alignment horizontal="center" vertical="center"/>
      <protection hidden="1"/>
    </xf>
    <xf numFmtId="0" fontId="50" fillId="0" borderId="66" xfId="1" applyFont="1" applyBorder="1" applyAlignment="1" applyProtection="1">
      <alignment horizontal="center" vertical="center"/>
      <protection hidden="1"/>
    </xf>
    <xf numFmtId="0" fontId="50" fillId="0" borderId="0" xfId="0" applyFont="1" applyAlignment="1" applyProtection="1">
      <alignment horizontal="center" vertical="center"/>
      <protection hidden="1"/>
    </xf>
    <xf numFmtId="0" fontId="50" fillId="0" borderId="68" xfId="1" applyFont="1" applyBorder="1" applyAlignment="1" applyProtection="1">
      <alignment horizontal="center" vertical="center"/>
      <protection hidden="1"/>
    </xf>
    <xf numFmtId="0" fontId="50" fillId="0" borderId="69" xfId="1" applyFont="1" applyBorder="1" applyAlignment="1" applyProtection="1">
      <alignment vertical="center"/>
      <protection hidden="1"/>
    </xf>
    <xf numFmtId="0" fontId="50" fillId="0" borderId="70" xfId="0" applyFont="1" applyBorder="1" applyAlignment="1" applyProtection="1">
      <alignment horizontal="center" vertical="center"/>
      <protection hidden="1"/>
    </xf>
    <xf numFmtId="0" fontId="50" fillId="0" borderId="71" xfId="0" applyFont="1" applyBorder="1" applyAlignment="1" applyProtection="1">
      <alignment horizontal="center" vertical="center"/>
      <protection hidden="1"/>
    </xf>
    <xf numFmtId="0" fontId="4" fillId="0" borderId="0" xfId="0" applyFont="1"/>
    <xf numFmtId="0" fontId="1" fillId="0" borderId="0" xfId="0" applyFont="1" applyAlignment="1">
      <alignment vertical="center"/>
    </xf>
    <xf numFmtId="0" fontId="4" fillId="0" borderId="0" xfId="0" applyFont="1" applyAlignment="1">
      <alignment wrapText="1"/>
    </xf>
    <xf numFmtId="0" fontId="4" fillId="0" borderId="0" xfId="0" applyFont="1" applyAlignment="1">
      <alignment horizontal="center" wrapText="1"/>
    </xf>
    <xf numFmtId="0" fontId="5" fillId="3" borderId="36" xfId="0" applyFont="1" applyFill="1" applyBorder="1" applyAlignment="1" applyProtection="1">
      <alignment horizontal="left" vertical="center"/>
      <protection locked="0"/>
    </xf>
    <xf numFmtId="0" fontId="5" fillId="3" borderId="38" xfId="0" applyFont="1" applyFill="1" applyBorder="1" applyAlignment="1" applyProtection="1">
      <alignment horizontal="left" vertical="center"/>
      <protection locked="0"/>
    </xf>
    <xf numFmtId="0" fontId="5" fillId="3" borderId="37" xfId="0" applyFont="1" applyFill="1" applyBorder="1" applyAlignment="1" applyProtection="1">
      <alignment horizontal="left" vertical="center"/>
      <protection locked="0"/>
    </xf>
    <xf numFmtId="0" fontId="49" fillId="3" borderId="0" xfId="0" applyFont="1" applyFill="1" applyAlignment="1" applyProtection="1">
      <alignment horizontal="left" vertical="center" wrapText="1"/>
      <protection hidden="1"/>
    </xf>
    <xf numFmtId="0" fontId="51" fillId="5" borderId="64" xfId="0" applyFont="1" applyFill="1" applyBorder="1" applyAlignment="1" applyProtection="1">
      <alignment horizontal="center" vertical="center" wrapText="1"/>
      <protection hidden="1"/>
    </xf>
    <xf numFmtId="0" fontId="51" fillId="5" borderId="62" xfId="0" applyFont="1" applyFill="1" applyBorder="1" applyAlignment="1" applyProtection="1">
      <alignment horizontal="center" vertical="center" wrapText="1"/>
      <protection hidden="1"/>
    </xf>
    <xf numFmtId="0" fontId="51" fillId="5" borderId="65" xfId="0" applyFont="1" applyFill="1" applyBorder="1" applyAlignment="1" applyProtection="1">
      <alignment horizontal="center" vertical="center" wrapText="1"/>
      <protection hidden="1"/>
    </xf>
    <xf numFmtId="0" fontId="51" fillId="5" borderId="58" xfId="0" applyFont="1" applyFill="1" applyBorder="1" applyAlignment="1" applyProtection="1">
      <alignment horizontal="center" vertical="center" wrapText="1"/>
      <protection hidden="1"/>
    </xf>
    <xf numFmtId="0" fontId="51" fillId="5" borderId="0" xfId="0" applyFont="1" applyFill="1" applyAlignment="1" applyProtection="1">
      <alignment horizontal="center" vertical="center" wrapText="1"/>
      <protection hidden="1"/>
    </xf>
    <xf numFmtId="0" fontId="51" fillId="5" borderId="67" xfId="0" applyFont="1" applyFill="1" applyBorder="1" applyAlignment="1" applyProtection="1">
      <alignment horizontal="center" vertical="center" wrapText="1"/>
      <protection hidden="1"/>
    </xf>
    <xf numFmtId="0" fontId="51" fillId="5" borderId="72" xfId="0" applyFont="1" applyFill="1" applyBorder="1" applyAlignment="1" applyProtection="1">
      <alignment horizontal="center" vertical="center" wrapText="1"/>
      <protection hidden="1"/>
    </xf>
    <xf numFmtId="0" fontId="51" fillId="5" borderId="70" xfId="0" applyFont="1" applyFill="1" applyBorder="1" applyAlignment="1" applyProtection="1">
      <alignment horizontal="center" vertical="center" wrapText="1"/>
      <protection hidden="1"/>
    </xf>
    <xf numFmtId="0" fontId="51" fillId="5" borderId="73" xfId="0" applyFont="1" applyFill="1" applyBorder="1" applyAlignment="1" applyProtection="1">
      <alignment horizontal="center" vertical="center" wrapText="1"/>
      <protection hidden="1"/>
    </xf>
    <xf numFmtId="0" fontId="1" fillId="4" borderId="0" xfId="0" applyFont="1" applyFill="1" applyAlignment="1" applyProtection="1">
      <alignment horizontal="center"/>
      <protection hidden="1"/>
    </xf>
    <xf numFmtId="0" fontId="1" fillId="4" borderId="0" xfId="0" applyFont="1" applyFill="1" applyAlignment="1" applyProtection="1">
      <alignment horizontal="center" wrapText="1"/>
      <protection hidden="1"/>
    </xf>
    <xf numFmtId="0" fontId="0" fillId="5" borderId="74" xfId="0" applyFill="1" applyBorder="1" applyAlignment="1" applyProtection="1">
      <alignment horizontal="center" vertical="center" wrapText="1"/>
      <protection hidden="1"/>
    </xf>
    <xf numFmtId="0" fontId="0" fillId="5" borderId="65" xfId="0" applyFill="1" applyBorder="1" applyAlignment="1" applyProtection="1">
      <alignment horizontal="center" vertical="center" wrapText="1"/>
      <protection hidden="1"/>
    </xf>
    <xf numFmtId="0" fontId="0" fillId="5" borderId="75" xfId="0" applyFill="1" applyBorder="1" applyAlignment="1" applyProtection="1">
      <alignment horizontal="center" vertical="center" wrapText="1"/>
      <protection hidden="1"/>
    </xf>
    <xf numFmtId="0" fontId="0" fillId="5" borderId="67" xfId="0" applyFill="1" applyBorder="1" applyAlignment="1" applyProtection="1">
      <alignment horizontal="center" vertical="center" wrapText="1"/>
      <protection hidden="1"/>
    </xf>
    <xf numFmtId="0" fontId="0" fillId="5" borderId="76" xfId="0" applyFill="1" applyBorder="1" applyAlignment="1" applyProtection="1">
      <alignment horizontal="center" vertical="center" wrapText="1"/>
      <protection hidden="1"/>
    </xf>
    <xf numFmtId="0" fontId="0" fillId="5" borderId="73" xfId="0" applyFill="1" applyBorder="1" applyAlignment="1" applyProtection="1">
      <alignment horizontal="center" vertical="center" wrapText="1"/>
      <protection hidden="1"/>
    </xf>
    <xf numFmtId="0" fontId="0" fillId="5" borderId="5" xfId="0" applyFill="1" applyBorder="1" applyAlignment="1" applyProtection="1">
      <alignment horizontal="left" vertical="center" indent="1"/>
      <protection hidden="1"/>
    </xf>
    <xf numFmtId="0" fontId="1" fillId="4" borderId="12" xfId="0" applyFont="1" applyFill="1" applyBorder="1" applyAlignment="1" applyProtection="1">
      <alignment horizontal="center" vertical="center"/>
      <protection hidden="1"/>
    </xf>
    <xf numFmtId="0" fontId="1" fillId="4" borderId="1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1" fillId="2" borderId="7" xfId="0" applyFont="1" applyFill="1" applyBorder="1" applyAlignment="1" applyProtection="1">
      <alignment horizontal="left" vertical="center"/>
      <protection hidden="1"/>
    </xf>
    <xf numFmtId="0" fontId="1" fillId="2" borderId="0" xfId="0" applyFont="1" applyFill="1" applyAlignment="1" applyProtection="1">
      <alignment horizontal="left" vertical="center"/>
      <protection hidden="1"/>
    </xf>
    <xf numFmtId="0" fontId="1" fillId="2" borderId="6" xfId="0" applyFont="1" applyFill="1" applyBorder="1" applyAlignment="1" applyProtection="1">
      <alignment horizontal="left" vertical="center"/>
      <protection hidden="1"/>
    </xf>
    <xf numFmtId="0" fontId="1" fillId="4" borderId="0" xfId="0" applyFont="1" applyFill="1" applyAlignment="1" applyProtection="1">
      <alignment horizontal="left" vertical="center"/>
      <protection hidden="1"/>
    </xf>
    <xf numFmtId="0" fontId="1" fillId="4" borderId="8" xfId="0" applyFont="1" applyFill="1" applyBorder="1" applyAlignment="1" applyProtection="1">
      <alignment horizontal="left" vertical="center"/>
      <protection hidden="1"/>
    </xf>
    <xf numFmtId="0" fontId="4" fillId="4" borderId="5" xfId="0" applyFont="1" applyFill="1" applyBorder="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3" fillId="6" borderId="5" xfId="0" applyFont="1" applyFill="1" applyBorder="1" applyAlignment="1" applyProtection="1">
      <alignment horizontal="center" vertical="center"/>
      <protection hidden="1"/>
    </xf>
    <xf numFmtId="0" fontId="16" fillId="2" borderId="7" xfId="0" applyFont="1" applyFill="1" applyBorder="1" applyAlignment="1" applyProtection="1">
      <alignment horizontal="left" vertical="top"/>
      <protection hidden="1"/>
    </xf>
    <xf numFmtId="0" fontId="16" fillId="2" borderId="0" xfId="0" applyFont="1" applyFill="1" applyAlignment="1" applyProtection="1">
      <alignment horizontal="left" vertical="top"/>
      <protection hidden="1"/>
    </xf>
    <xf numFmtId="0" fontId="16" fillId="2" borderId="6" xfId="0" applyFont="1" applyFill="1" applyBorder="1" applyAlignment="1" applyProtection="1">
      <alignment horizontal="left" vertical="top"/>
      <protection hidden="1"/>
    </xf>
    <xf numFmtId="0" fontId="7" fillId="5" borderId="0" xfId="0" applyFont="1" applyFill="1" applyAlignment="1" applyProtection="1">
      <alignment horizontal="left" vertical="center"/>
      <protection hidden="1"/>
    </xf>
    <xf numFmtId="0" fontId="4" fillId="2" borderId="0" xfId="0" applyFont="1" applyFill="1" applyAlignment="1" applyProtection="1">
      <alignment horizontal="center" vertical="center"/>
      <protection hidden="1"/>
    </xf>
    <xf numFmtId="0" fontId="1" fillId="2" borderId="49" xfId="0" applyFont="1" applyFill="1" applyBorder="1" applyAlignment="1" applyProtection="1">
      <alignment horizontal="left" vertical="center"/>
      <protection hidden="1"/>
    </xf>
    <xf numFmtId="0" fontId="1" fillId="8" borderId="10" xfId="0" applyFont="1" applyFill="1" applyBorder="1" applyAlignment="1" applyProtection="1">
      <alignment horizontal="center" vertical="center"/>
      <protection hidden="1"/>
    </xf>
    <xf numFmtId="0" fontId="1" fillId="8" borderId="11" xfId="0" applyFont="1" applyFill="1" applyBorder="1" applyAlignment="1" applyProtection="1">
      <alignment horizontal="center" vertical="center"/>
      <protection hidden="1"/>
    </xf>
    <xf numFmtId="0" fontId="21" fillId="4" borderId="5" xfId="0" applyFont="1" applyFill="1" applyBorder="1" applyAlignment="1" applyProtection="1">
      <alignment horizontal="center" vertical="center"/>
      <protection hidden="1"/>
    </xf>
    <xf numFmtId="0" fontId="4" fillId="2" borderId="13" xfId="0" applyFont="1" applyFill="1" applyBorder="1" applyAlignment="1" applyProtection="1">
      <alignment horizontal="center" vertical="center" wrapText="1"/>
      <protection hidden="1"/>
    </xf>
    <xf numFmtId="0" fontId="4" fillId="2" borderId="14" xfId="0"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2" fillId="9" borderId="0" xfId="1" applyFont="1" applyFill="1" applyAlignment="1" applyProtection="1">
      <alignment horizontal="left" vertical="top" wrapText="1"/>
      <protection hidden="1"/>
    </xf>
    <xf numFmtId="0" fontId="0" fillId="0" borderId="0" xfId="0" applyAlignment="1" applyProtection="1">
      <alignment horizontal="left" vertical="center" wrapText="1"/>
      <protection hidden="1"/>
    </xf>
    <xf numFmtId="0" fontId="4" fillId="4" borderId="31" xfId="0" applyFont="1" applyFill="1" applyBorder="1" applyAlignment="1" applyProtection="1">
      <alignment horizontal="center" vertical="center" wrapText="1"/>
      <protection hidden="1"/>
    </xf>
    <xf numFmtId="0" fontId="4" fillId="4" borderId="32" xfId="0" applyFont="1" applyFill="1" applyBorder="1" applyAlignment="1" applyProtection="1">
      <alignment horizontal="center" vertical="center" wrapText="1"/>
      <protection hidden="1"/>
    </xf>
    <xf numFmtId="0" fontId="4" fillId="4" borderId="32" xfId="0" applyFont="1" applyFill="1" applyBorder="1" applyAlignment="1" applyProtection="1">
      <alignment horizontal="left" vertical="center" wrapText="1"/>
      <protection hidden="1"/>
    </xf>
    <xf numFmtId="0" fontId="4" fillId="4" borderId="33" xfId="0" applyFont="1" applyFill="1" applyBorder="1" applyAlignment="1" applyProtection="1">
      <alignment horizontal="left" vertical="center" wrapText="1"/>
      <protection hidden="1"/>
    </xf>
    <xf numFmtId="0" fontId="4" fillId="4" borderId="28" xfId="0" applyFont="1" applyFill="1" applyBorder="1" applyAlignment="1" applyProtection="1">
      <alignment horizontal="center" vertical="center" wrapText="1"/>
      <protection hidden="1"/>
    </xf>
    <xf numFmtId="0" fontId="4" fillId="4" borderId="29" xfId="0" applyFont="1" applyFill="1" applyBorder="1" applyAlignment="1" applyProtection="1">
      <alignment horizontal="center" vertical="center" wrapText="1"/>
      <protection hidden="1"/>
    </xf>
    <xf numFmtId="3" fontId="4" fillId="4" borderId="31" xfId="0" applyNumberFormat="1" applyFont="1" applyFill="1" applyBorder="1" applyAlignment="1" applyProtection="1">
      <alignment horizontal="center" vertical="center" wrapText="1"/>
      <protection hidden="1"/>
    </xf>
    <xf numFmtId="3" fontId="4" fillId="4" borderId="32" xfId="0" applyNumberFormat="1" applyFont="1" applyFill="1" applyBorder="1" applyAlignment="1" applyProtection="1">
      <alignment horizontal="center" vertical="center" wrapText="1"/>
      <protection hidden="1"/>
    </xf>
    <xf numFmtId="0" fontId="4" fillId="4" borderId="30" xfId="0" applyFont="1" applyFill="1" applyBorder="1" applyAlignment="1" applyProtection="1">
      <alignment horizontal="center" vertical="center" wrapText="1"/>
      <protection hidden="1"/>
    </xf>
    <xf numFmtId="0" fontId="4" fillId="4" borderId="33" xfId="0" applyFont="1" applyFill="1" applyBorder="1" applyAlignment="1" applyProtection="1">
      <alignment horizontal="center" vertical="center" wrapText="1"/>
      <protection hidden="1"/>
    </xf>
    <xf numFmtId="0" fontId="4" fillId="4" borderId="52" xfId="0" applyFont="1" applyFill="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0" fontId="35" fillId="0" borderId="27" xfId="0" applyFont="1" applyBorder="1" applyAlignment="1" applyProtection="1">
      <alignment horizontal="center" vertical="center"/>
      <protection hidden="1"/>
    </xf>
    <xf numFmtId="0" fontId="47" fillId="0" borderId="0" xfId="0" applyFont="1" applyAlignment="1" applyProtection="1">
      <alignment horizontal="left" vertical="center"/>
      <protection hidden="1"/>
    </xf>
    <xf numFmtId="0" fontId="4" fillId="4" borderId="52" xfId="0" applyFont="1" applyFill="1" applyBorder="1" applyAlignment="1" applyProtection="1">
      <alignment horizontal="center" vertical="center"/>
      <protection hidden="1"/>
    </xf>
    <xf numFmtId="3" fontId="4" fillId="4" borderId="52" xfId="0" applyNumberFormat="1" applyFont="1" applyFill="1" applyBorder="1" applyAlignment="1" applyProtection="1">
      <alignment horizontal="center" vertical="center" wrapText="1"/>
      <protection hidden="1"/>
    </xf>
    <xf numFmtId="0" fontId="1" fillId="4" borderId="57" xfId="0" applyFont="1" applyFill="1" applyBorder="1" applyAlignment="1" applyProtection="1">
      <alignment horizontal="center" vertical="center" wrapText="1"/>
      <protection hidden="1"/>
    </xf>
    <xf numFmtId="0" fontId="1" fillId="4" borderId="56" xfId="0" applyFont="1" applyFill="1" applyBorder="1" applyAlignment="1" applyProtection="1">
      <alignment horizontal="center" vertical="center" wrapText="1"/>
      <protection hidden="1"/>
    </xf>
    <xf numFmtId="0" fontId="1" fillId="4" borderId="47" xfId="0" applyFont="1" applyFill="1" applyBorder="1" applyAlignment="1" applyProtection="1">
      <alignment horizontal="center" vertical="center" wrapText="1"/>
      <protection hidden="1"/>
    </xf>
    <xf numFmtId="0" fontId="1" fillId="4" borderId="57" xfId="0" applyFont="1" applyFill="1" applyBorder="1" applyAlignment="1" applyProtection="1">
      <alignment horizontal="left" vertical="center" wrapText="1"/>
      <protection hidden="1"/>
    </xf>
    <xf numFmtId="0" fontId="1" fillId="4" borderId="56" xfId="0" applyFont="1" applyFill="1" applyBorder="1" applyAlignment="1" applyProtection="1">
      <alignment horizontal="left" vertical="center" wrapText="1"/>
      <protection hidden="1"/>
    </xf>
    <xf numFmtId="0" fontId="1" fillId="4" borderId="47" xfId="0" applyFont="1" applyFill="1" applyBorder="1" applyAlignment="1" applyProtection="1">
      <alignment horizontal="left" vertical="center" wrapText="1"/>
      <protection hidden="1"/>
    </xf>
    <xf numFmtId="3" fontId="1" fillId="4" borderId="56" xfId="0" applyNumberFormat="1" applyFont="1" applyFill="1" applyBorder="1" applyAlignment="1" applyProtection="1">
      <alignment horizontal="center" vertical="center" wrapText="1"/>
      <protection hidden="1"/>
    </xf>
    <xf numFmtId="3" fontId="1" fillId="4" borderId="47" xfId="0" applyNumberFormat="1" applyFont="1" applyFill="1" applyBorder="1" applyAlignment="1" applyProtection="1">
      <alignment horizontal="center" vertical="center" wrapText="1"/>
      <protection hidden="1"/>
    </xf>
    <xf numFmtId="0" fontId="41" fillId="8" borderId="0" xfId="0" applyFont="1" applyFill="1" applyAlignment="1">
      <alignment horizontal="center" vertical="center" wrapText="1"/>
    </xf>
    <xf numFmtId="0" fontId="39" fillId="8" borderId="0" xfId="0" applyFont="1" applyFill="1" applyAlignment="1">
      <alignment horizontal="center" vertical="center" wrapText="1"/>
    </xf>
    <xf numFmtId="0" fontId="48" fillId="0" borderId="0" xfId="2" applyFont="1" applyAlignment="1">
      <alignment horizontal="left"/>
    </xf>
  </cellXfs>
  <cellStyles count="3">
    <cellStyle name="Hyperlink" xfId="2" builtinId="8"/>
    <cellStyle name="Normal" xfId="0" builtinId="0"/>
    <cellStyle name="Normal 2" xfId="1" xr:uid="{00000000-0005-0000-0000-000002000000}"/>
  </cellStyles>
  <dxfs count="104">
    <dxf>
      <font>
        <color theme="0"/>
      </font>
      <fill>
        <patternFill>
          <bgColor theme="0"/>
        </patternFill>
      </fill>
    </dxf>
    <dxf>
      <fill>
        <patternFill>
          <bgColor theme="0" tint="-4.9989318521683403E-2"/>
        </patternFill>
      </fill>
    </dxf>
    <dxf>
      <font>
        <b/>
        <i val="0"/>
        <color rgb="FFC00000"/>
      </font>
      <fill>
        <patternFill>
          <bgColor theme="5" tint="0.79998168889431442"/>
        </patternFill>
      </fill>
    </dxf>
    <dxf>
      <font>
        <color rgb="FFC00000"/>
      </font>
      <fill>
        <patternFill>
          <bgColor theme="5" tint="0.79998168889431442"/>
        </patternFill>
      </fill>
    </dxf>
    <dxf>
      <font>
        <color theme="0" tint="-0.14996795556505021"/>
      </font>
    </dxf>
    <dxf>
      <font>
        <color theme="0" tint="-4.9989318521683403E-2"/>
      </font>
    </dxf>
    <dxf>
      <fill>
        <patternFill>
          <bgColor theme="0" tint="-0.14996795556505021"/>
        </patternFill>
      </fill>
    </dxf>
    <dxf>
      <font>
        <b/>
        <i val="0"/>
        <color rgb="FFC00000"/>
      </font>
      <fill>
        <patternFill>
          <bgColor theme="5" tint="0.79998168889431442"/>
        </patternFill>
      </fill>
    </dxf>
    <dxf>
      <font>
        <color theme="0"/>
      </font>
      <fill>
        <patternFill>
          <bgColor theme="0"/>
        </patternFill>
      </fill>
    </dxf>
    <dxf>
      <font>
        <color theme="0" tint="-0.14996795556505021"/>
      </font>
    </dxf>
    <dxf>
      <font>
        <color theme="0" tint="-4.9989318521683403E-2"/>
      </font>
    </dxf>
    <dxf>
      <fill>
        <patternFill>
          <bgColor theme="0" tint="-0.14996795556505021"/>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color rgb="FFC00000"/>
      </font>
    </dxf>
    <dxf>
      <font>
        <b/>
        <i val="0"/>
      </font>
      <fill>
        <patternFill>
          <bgColor theme="5" tint="0.79998168889431442"/>
        </patternFill>
      </fill>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theme="0"/>
      </font>
      <fill>
        <patternFill>
          <bgColor rgb="FFFF0000"/>
        </patternFill>
      </fill>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color rgb="FFC00000"/>
      </font>
    </dxf>
    <dxf>
      <font>
        <b/>
        <i val="0"/>
      </font>
      <fill>
        <patternFill>
          <bgColor theme="5" tint="0.79998168889431442"/>
        </patternFill>
      </fill>
    </dxf>
    <dxf>
      <font>
        <color theme="0"/>
      </font>
      <fill>
        <patternFill>
          <bgColor theme="0"/>
        </patternFill>
      </fill>
      <border>
        <left/>
        <right/>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color theme="0"/>
      </font>
      <fill>
        <patternFill>
          <bgColor theme="0"/>
        </patternFill>
      </fill>
      <border>
        <left/>
        <right/>
        <top/>
        <bottom/>
        <vertical/>
        <horizontal/>
      </border>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color rgb="FFC00000"/>
      </font>
    </dxf>
    <dxf>
      <font>
        <b/>
        <i val="0"/>
      </font>
      <fill>
        <patternFill>
          <bgColor theme="5" tint="0.79998168889431442"/>
        </patternFill>
      </fill>
    </dxf>
    <dxf>
      <font>
        <b/>
        <i val="0"/>
        <color rgb="FF0000FF"/>
      </font>
    </dxf>
    <dxf>
      <font>
        <b/>
        <i val="0"/>
        <color rgb="FF0000FF"/>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theme="0"/>
      </font>
      <fill>
        <patternFill>
          <bgColor rgb="FFFF0000"/>
        </patternFill>
      </fill>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ill>
        <patternFill>
          <bgColor theme="4" tint="0.79998168889431442"/>
        </patternFill>
      </fill>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color rgb="FFC00000"/>
      </font>
    </dxf>
    <dxf>
      <font>
        <b/>
        <i val="0"/>
      </font>
      <fill>
        <patternFill>
          <bgColor theme="5" tint="0.79998168889431442"/>
        </patternFill>
      </fill>
    </dxf>
    <dxf>
      <font>
        <b/>
        <i val="0"/>
        <color rgb="FF0000FF"/>
      </font>
    </dxf>
    <dxf>
      <font>
        <b/>
        <i val="0"/>
        <color rgb="FF0000FF"/>
      </font>
    </dxf>
    <dxf>
      <font>
        <color theme="0"/>
      </font>
      <fill>
        <patternFill>
          <bgColor theme="0"/>
        </patternFill>
      </fill>
      <border>
        <left/>
        <right/>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font>
      <fill>
        <patternFill>
          <bgColor theme="5" tint="0.79998168889431442"/>
        </patternFill>
      </fill>
    </dxf>
    <dxf>
      <font>
        <b/>
        <i val="0"/>
        <color rgb="FF0000FF"/>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rgb="FFFF0000"/>
      </font>
      <fill>
        <patternFill>
          <bgColor theme="9" tint="0.79998168889431442"/>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ill>
        <patternFill>
          <bgColor theme="4" tint="0.79998168889431442"/>
        </patternFill>
      </fill>
    </dxf>
    <dxf>
      <font>
        <b/>
        <i val="0"/>
      </font>
      <fill>
        <patternFill>
          <bgColor theme="5" tint="0.79998168889431442"/>
        </patternFill>
      </fill>
    </dxf>
    <dxf>
      <font>
        <b/>
        <i val="0"/>
        <color rgb="FF0000FF"/>
      </font>
    </dxf>
    <dxf>
      <font>
        <color theme="0"/>
      </font>
      <fill>
        <patternFill>
          <bgColor rgb="FFFF0000"/>
        </patternFill>
      </fill>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color rgb="FFC00000"/>
      </font>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vertical/>
        <horizontal/>
      </border>
    </dxf>
    <dxf>
      <font>
        <color rgb="FFFF0000"/>
      </font>
      <fill>
        <patternFill>
          <bgColor theme="9" tint="0.79998168889431442"/>
        </patternFill>
      </fill>
    </dxf>
    <dxf>
      <font>
        <color theme="0"/>
      </font>
      <fill>
        <patternFill>
          <bgColor theme="0"/>
        </patternFill>
      </fill>
      <border>
        <left/>
        <right/>
        <bottom/>
        <vertical/>
        <horizontal/>
      </border>
    </dxf>
    <dxf>
      <fill>
        <patternFill>
          <bgColor theme="4" tint="0.79998168889431442"/>
        </patternFill>
      </fill>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color rgb="FFC00000"/>
      </font>
    </dxf>
    <dxf>
      <font>
        <color theme="1"/>
      </font>
      <fill>
        <patternFill>
          <bgColor theme="1"/>
        </patternFill>
      </fill>
    </dxf>
    <dxf>
      <fill>
        <patternFill>
          <bgColor theme="0"/>
        </patternFill>
      </fill>
      <border>
        <left style="thin">
          <color theme="3" tint="-0.499984740745262"/>
        </left>
        <right style="thin">
          <color theme="3" tint="-0.499984740745262"/>
        </right>
        <top style="thin">
          <color theme="3" tint="-0.499984740745262"/>
        </top>
        <bottom style="thin">
          <color theme="3" tint="-0.499984740745262"/>
        </bottom>
        <vertical/>
        <horizontal/>
      </border>
    </dxf>
    <dxf>
      <font>
        <color theme="0"/>
      </font>
      <fill>
        <patternFill>
          <bgColor rgb="FFFF0000"/>
        </patternFill>
      </fill>
    </dxf>
    <dxf>
      <font>
        <b/>
        <i val="0"/>
        <color rgb="FFC00000"/>
      </font>
    </dxf>
    <dxf>
      <font>
        <b val="0"/>
        <i/>
        <color theme="1" tint="0.34998626667073579"/>
      </font>
    </dxf>
    <dxf>
      <font>
        <b val="0"/>
        <i/>
        <color theme="1" tint="0.34998626667073579"/>
      </font>
    </dxf>
    <dxf>
      <font>
        <b/>
        <i val="0"/>
        <color rgb="FFC00000"/>
      </font>
    </dxf>
    <dxf>
      <font>
        <b/>
        <i val="0"/>
        <color rgb="FF0000FF"/>
      </font>
    </dxf>
    <dxf>
      <font>
        <b val="0"/>
        <i/>
        <color theme="1" tint="0.34998626667073579"/>
      </font>
    </dxf>
    <dxf>
      <font>
        <color rgb="FFFF0000"/>
      </font>
      <fill>
        <patternFill>
          <bgColor theme="9" tint="0.79998168889431442"/>
        </patternFill>
      </fill>
    </dxf>
    <dxf>
      <font>
        <color rgb="FFFF0000"/>
      </font>
      <fill>
        <patternFill>
          <bgColor theme="9" tint="0.79998168889431442"/>
        </patternFill>
      </fill>
    </dxf>
    <dxf>
      <font>
        <b/>
        <i val="0"/>
        <color rgb="FFC00000"/>
      </font>
    </dxf>
    <dxf>
      <font>
        <b val="0"/>
        <i/>
        <color theme="1" tint="0.34998626667073579"/>
      </font>
    </dxf>
    <dxf>
      <font>
        <b val="0"/>
        <i/>
        <color theme="1" tint="0.34998626667073579"/>
      </font>
    </dxf>
    <dxf>
      <font>
        <b/>
        <i val="0"/>
        <color rgb="FFC00000"/>
      </font>
    </dxf>
    <dxf>
      <font>
        <b/>
        <i val="0"/>
        <color rgb="FF0000FF"/>
      </font>
    </dxf>
    <dxf>
      <font>
        <b val="0"/>
        <i/>
        <color theme="1" tint="0.34998626667073579"/>
      </font>
    </dxf>
    <dxf>
      <font>
        <color theme="0"/>
      </font>
      <fill>
        <patternFill>
          <bgColor theme="0"/>
        </patternFill>
      </fill>
    </dxf>
    <dxf>
      <font>
        <color theme="0"/>
      </font>
      <fill>
        <patternFill>
          <bgColor theme="0"/>
        </patternFill>
      </fill>
    </dxf>
    <dxf>
      <font>
        <color theme="0"/>
      </font>
      <fill>
        <patternFill>
          <bgColor theme="0"/>
        </patternFill>
      </fill>
    </dxf>
    <dxf>
      <font>
        <b val="0"/>
        <i val="0"/>
        <strike/>
        <color theme="0" tint="-0.499984740745262"/>
      </font>
    </dxf>
    <dxf>
      <font>
        <b val="0"/>
        <i val="0"/>
        <strike/>
        <color theme="0" tint="-0.499984740745262"/>
      </font>
    </dxf>
  </dxfs>
  <tableStyles count="0" defaultTableStyle="TableStyleMedium2" defaultPivotStyle="PivotStyleLight16"/>
  <colors>
    <mruColors>
      <color rgb="FF0000FF"/>
      <color rgb="FF00800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About!A1"/></Relationships>
</file>

<file path=xl/drawings/_rels/drawing2.xml.rels><?xml version="1.0" encoding="UTF-8" standalone="yes"?>
<Relationships xmlns="http://schemas.openxmlformats.org/package/2006/relationships"><Relationship Id="rId1" Type="http://schemas.openxmlformats.org/officeDocument/2006/relationships/hyperlink" Target="#About!A1"/></Relationships>
</file>

<file path=xl/drawings/_rels/drawing3.xml.rels><?xml version="1.0" encoding="UTF-8" standalone="yes"?>
<Relationships xmlns="http://schemas.openxmlformats.org/package/2006/relationships"><Relationship Id="rId1" Type="http://schemas.openxmlformats.org/officeDocument/2006/relationships/hyperlink" Target="#About!A1"/></Relationships>
</file>

<file path=xl/drawings/_rels/drawing4.xml.rels><?xml version="1.0" encoding="UTF-8" standalone="yes"?>
<Relationships xmlns="http://schemas.openxmlformats.org/package/2006/relationships"><Relationship Id="rId1" Type="http://schemas.openxmlformats.org/officeDocument/2006/relationships/hyperlink" Target="#About!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fatfreecartpro.com/ecom/gb.php?&amp;c=single&amp;cl=353533&amp;i=1850877" TargetMode="External"/></Relationships>
</file>

<file path=xl/drawings/drawing1.xml><?xml version="1.0" encoding="utf-8"?>
<xdr:wsDr xmlns:xdr="http://schemas.openxmlformats.org/drawingml/2006/spreadsheetDrawing" xmlns:a="http://schemas.openxmlformats.org/drawingml/2006/main">
  <xdr:twoCellAnchor>
    <xdr:from>
      <xdr:col>13</xdr:col>
      <xdr:colOff>47625</xdr:colOff>
      <xdr:row>39</xdr:row>
      <xdr:rowOff>0</xdr:rowOff>
    </xdr:from>
    <xdr:to>
      <xdr:col>17</xdr:col>
      <xdr:colOff>247650</xdr:colOff>
      <xdr:row>40</xdr:row>
      <xdr:rowOff>152400</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B38F2513-98C7-45F1-909C-EC5705F7882B}"/>
            </a:ext>
          </a:extLst>
        </xdr:cNvPr>
        <xdr:cNvSpPr/>
      </xdr:nvSpPr>
      <xdr:spPr>
        <a:xfrm>
          <a:off x="9115425" y="6924675"/>
          <a:ext cx="6438900" cy="342900"/>
        </a:xfrm>
        <a:prstGeom prst="roundRect">
          <a:avLst/>
        </a:prstGeom>
        <a:solidFill>
          <a:schemeClr val="accent2"/>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200" b="1">
              <a:solidFill>
                <a:schemeClr val="bg1"/>
              </a:solidFill>
            </a:rPr>
            <a:t>CLICK HERE PURCHASE PAID VERSION</a:t>
          </a:r>
          <a:r>
            <a:rPr lang="en-US" sz="1200" b="1" baseline="0">
              <a:solidFill>
                <a:schemeClr val="bg1"/>
              </a:solidFill>
            </a:rPr>
            <a:t> with UNPROTECTED FEATURES FOR UP TO 100 PLAYERS.</a:t>
          </a:r>
          <a:endParaRPr lang="en-US" sz="1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95250</xdr:colOff>
      <xdr:row>17</xdr:row>
      <xdr:rowOff>171450</xdr:rowOff>
    </xdr:from>
    <xdr:to>
      <xdr:col>6</xdr:col>
      <xdr:colOff>1257300</xdr:colOff>
      <xdr:row>19</xdr:row>
      <xdr:rowOff>133350</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CB07D971-1846-E2CF-21E2-E8EF359521AA}"/>
            </a:ext>
          </a:extLst>
        </xdr:cNvPr>
        <xdr:cNvSpPr/>
      </xdr:nvSpPr>
      <xdr:spPr>
        <a:xfrm>
          <a:off x="200025" y="3200400"/>
          <a:ext cx="6438900" cy="342900"/>
        </a:xfrm>
        <a:prstGeom prst="roundRect">
          <a:avLst/>
        </a:prstGeom>
        <a:solidFill>
          <a:schemeClr val="accent2"/>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200" b="1">
              <a:solidFill>
                <a:schemeClr val="bg1"/>
              </a:solidFill>
            </a:rPr>
            <a:t>CLICK HERE PURCHASE PAID VERSION</a:t>
          </a:r>
          <a:r>
            <a:rPr lang="en-US" sz="1200" b="1" baseline="0">
              <a:solidFill>
                <a:schemeClr val="bg1"/>
              </a:solidFill>
            </a:rPr>
            <a:t> with UNPROTECTED FEATURES FOR UP TO 100 PLAYERS.</a:t>
          </a:r>
          <a:endParaRPr lang="en-US" sz="1200" b="1">
            <a:solidFill>
              <a:schemeClr val="bg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114300</xdr:colOff>
      <xdr:row>18</xdr:row>
      <xdr:rowOff>28575</xdr:rowOff>
    </xdr:from>
    <xdr:to>
      <xdr:col>13</xdr:col>
      <xdr:colOff>171450</xdr:colOff>
      <xdr:row>19</xdr:row>
      <xdr:rowOff>171450</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3DF1F135-6D95-4433-B831-C1788B4943A3}"/>
            </a:ext>
          </a:extLst>
        </xdr:cNvPr>
        <xdr:cNvSpPr/>
      </xdr:nvSpPr>
      <xdr:spPr>
        <a:xfrm>
          <a:off x="2228850" y="3390900"/>
          <a:ext cx="6438900" cy="342900"/>
        </a:xfrm>
        <a:prstGeom prst="roundRect">
          <a:avLst/>
        </a:prstGeom>
        <a:solidFill>
          <a:schemeClr val="accent2"/>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200" b="1">
              <a:solidFill>
                <a:schemeClr val="bg1"/>
              </a:solidFill>
            </a:rPr>
            <a:t>CLICK HERE PURCHASE PAID VERSION</a:t>
          </a:r>
          <a:r>
            <a:rPr lang="en-US" sz="1200" b="1" baseline="0">
              <a:solidFill>
                <a:schemeClr val="bg1"/>
              </a:solidFill>
            </a:rPr>
            <a:t> with UNPROTECTED FEATURES FOR UP TO 100 PLAYERS.</a:t>
          </a:r>
          <a:endParaRPr lang="en-US" sz="1200" b="1">
            <a:solidFill>
              <a:schemeClr val="bg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1000125</xdr:colOff>
      <xdr:row>17</xdr:row>
      <xdr:rowOff>142875</xdr:rowOff>
    </xdr:from>
    <xdr:to>
      <xdr:col>12</xdr:col>
      <xdr:colOff>581025</xdr:colOff>
      <xdr:row>19</xdr:row>
      <xdr:rowOff>85725</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711ECD62-3274-420B-AE4C-4737BD8B99AE}"/>
            </a:ext>
          </a:extLst>
        </xdr:cNvPr>
        <xdr:cNvSpPr/>
      </xdr:nvSpPr>
      <xdr:spPr>
        <a:xfrm>
          <a:off x="1343025" y="3543300"/>
          <a:ext cx="6438900" cy="342900"/>
        </a:xfrm>
        <a:prstGeom prst="roundRect">
          <a:avLst/>
        </a:prstGeom>
        <a:solidFill>
          <a:schemeClr val="accent2"/>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200" b="1">
              <a:solidFill>
                <a:schemeClr val="bg1"/>
              </a:solidFill>
            </a:rPr>
            <a:t>CLICK HERE PURCHASE PAID VERSION</a:t>
          </a:r>
          <a:r>
            <a:rPr lang="en-US" sz="1200" b="1" baseline="0">
              <a:solidFill>
                <a:schemeClr val="bg1"/>
              </a:solidFill>
            </a:rPr>
            <a:t> with UNPROTECTED FEATURES FOR UP TO 100 PLAYERS.</a:t>
          </a:r>
          <a:endParaRPr lang="en-US" sz="12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57150</xdr:colOff>
      <xdr:row>3</xdr:row>
      <xdr:rowOff>146050</xdr:rowOff>
    </xdr:from>
    <xdr:to>
      <xdr:col>16</xdr:col>
      <xdr:colOff>419100</xdr:colOff>
      <xdr:row>71</xdr:row>
      <xdr:rowOff>69850</xdr:rowOff>
    </xdr:to>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171450" y="654050"/>
          <a:ext cx="9220200" cy="1244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sz="14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p>
        <a:p>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111125</xdr:colOff>
      <xdr:row>15</xdr:row>
      <xdr:rowOff>0</xdr:rowOff>
    </xdr:from>
    <xdr:to>
      <xdr:col>9</xdr:col>
      <xdr:colOff>9525</xdr:colOff>
      <xdr:row>34</xdr:row>
      <xdr:rowOff>9525</xdr:rowOff>
    </xdr:to>
    <xdr:sp macro="" textlink="">
      <xdr:nvSpPr>
        <xdr:cNvPr id="2" name="TextBox 1">
          <a:extLst>
            <a:ext uri="{FF2B5EF4-FFF2-40B4-BE49-F238E27FC236}">
              <a16:creationId xmlns:a16="http://schemas.microsoft.com/office/drawing/2014/main" id="{00000000-0008-0000-0B00-000002000000}"/>
            </a:ext>
          </a:extLst>
        </xdr:cNvPr>
        <xdr:cNvSpPr txBox="1"/>
      </xdr:nvSpPr>
      <xdr:spPr>
        <a:xfrm>
          <a:off x="6188075" y="2419350"/>
          <a:ext cx="2641600" cy="3676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editAs="oneCell">
    <xdr:from>
      <xdr:col>5</xdr:col>
      <xdr:colOff>1428750</xdr:colOff>
      <xdr:row>29</xdr:row>
      <xdr:rowOff>12700</xdr:rowOff>
    </xdr:from>
    <xdr:to>
      <xdr:col>6</xdr:col>
      <xdr:colOff>1368687</xdr:colOff>
      <xdr:row>32</xdr:row>
      <xdr:rowOff>149041</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927600" y="5168900"/>
          <a:ext cx="1438537" cy="688791"/>
        </a:xfrm>
        <a:prstGeom prst="rect">
          <a:avLst/>
        </a:prstGeom>
      </xdr:spPr>
    </xdr:pic>
    <xdr:clientData/>
  </xdr:twoCellAnchor>
  <xdr:twoCellAnchor>
    <xdr:from>
      <xdr:col>7</xdr:col>
      <xdr:colOff>1152525</xdr:colOff>
      <xdr:row>31</xdr:row>
      <xdr:rowOff>120650</xdr:rowOff>
    </xdr:from>
    <xdr:to>
      <xdr:col>8</xdr:col>
      <xdr:colOff>434975</xdr:colOff>
      <xdr:row>34</xdr:row>
      <xdr:rowOff>9525</xdr:rowOff>
    </xdr:to>
    <xdr:sp macro="" textlink="">
      <xdr:nvSpPr>
        <xdr:cNvPr id="6" name="Bent-Up Arrow 5">
          <a:extLst>
            <a:ext uri="{FF2B5EF4-FFF2-40B4-BE49-F238E27FC236}">
              <a16:creationId xmlns:a16="http://schemas.microsoft.com/office/drawing/2014/main" id="{00000000-0008-0000-0B00-000006000000}"/>
            </a:ext>
          </a:extLst>
        </xdr:cNvPr>
        <xdr:cNvSpPr/>
      </xdr:nvSpPr>
      <xdr:spPr>
        <a:xfrm rot="16200000" flipH="1">
          <a:off x="7302500" y="5514975"/>
          <a:ext cx="508000" cy="654050"/>
        </a:xfrm>
        <a:prstGeom prst="bentUpArrow">
          <a:avLst>
            <a:gd name="adj1" fmla="val 25000"/>
            <a:gd name="adj2" fmla="val 25000"/>
            <a:gd name="adj3" fmla="val 25000"/>
          </a:avLst>
        </a:prstGeom>
        <a:solidFill>
          <a:srgbClr val="C0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youtu.be/LCA6g7GNXMs" TargetMode="External"/><Relationship Id="rId2" Type="http://schemas.openxmlformats.org/officeDocument/2006/relationships/hyperlink" Target="https://youtu.be/MIx_CFNWDYI" TargetMode="External"/><Relationship Id="rId1" Type="http://schemas.openxmlformats.org/officeDocument/2006/relationships/hyperlink" Target="https://youtu.be/we2Ez3aBDE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youtu.be/vbGfXFC3rL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fifa.com/tournaments/mens/worldcup/qatar2022/news/match-schedule-fwc22"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 TargetMode="External"/><Relationship Id="rId4"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0"/>
  <sheetViews>
    <sheetView showGridLines="0" zoomScaleNormal="100" workbookViewId="0">
      <pane ySplit="4" topLeftCell="A17" activePane="bottomLeft" state="frozen"/>
      <selection pane="bottomLeft" activeCell="B50" sqref="B50"/>
    </sheetView>
  </sheetViews>
  <sheetFormatPr defaultColWidth="8.7109375" defaultRowHeight="15" x14ac:dyDescent="0.25"/>
  <cols>
    <col min="1" max="1" width="1.5703125" style="2" customWidth="1"/>
    <col min="2" max="2" width="4.5703125" style="2" customWidth="1"/>
    <col min="3" max="3" width="70.5703125" style="2" customWidth="1"/>
    <col min="4" max="4" width="3.140625" style="2" customWidth="1"/>
    <col min="5" max="9" width="9.5703125" style="2" customWidth="1"/>
    <col min="10" max="10" width="3.28515625" style="2" customWidth="1"/>
    <col min="11" max="11" width="0.85546875" style="1" customWidth="1"/>
    <col min="12" max="12" width="1.5703125" style="2" customWidth="1"/>
    <col min="13" max="13" width="2.5703125" style="2" customWidth="1"/>
    <col min="14" max="14" width="67.42578125" style="2" customWidth="1"/>
    <col min="15" max="16384" width="8.7109375" style="2"/>
  </cols>
  <sheetData>
    <row r="1" spans="1:18" s="1" customFormat="1" ht="5.0999999999999996" customHeight="1" x14ac:dyDescent="0.25"/>
    <row r="2" spans="1:18" ht="5.0999999999999996" customHeight="1" x14ac:dyDescent="0.25"/>
    <row r="3" spans="1:18" s="3" customFormat="1" ht="30" customHeight="1" x14ac:dyDescent="0.25">
      <c r="B3" s="4" t="s">
        <v>307</v>
      </c>
      <c r="C3" s="5"/>
      <c r="K3" s="147"/>
      <c r="N3" s="115" t="s">
        <v>254</v>
      </c>
    </row>
    <row r="4" spans="1:18" s="3" customFormat="1" ht="5.0999999999999996" customHeight="1" x14ac:dyDescent="0.25">
      <c r="K4" s="147"/>
    </row>
    <row r="5" spans="1:18" s="6" customFormat="1" ht="19.5" thickBot="1" x14ac:dyDescent="0.3">
      <c r="B5" s="277" t="s">
        <v>120</v>
      </c>
      <c r="C5" s="277"/>
      <c r="D5" s="170"/>
      <c r="E5" s="170"/>
      <c r="F5" s="170"/>
      <c r="G5" s="170"/>
      <c r="H5" s="170"/>
      <c r="I5" s="170"/>
      <c r="K5" s="148"/>
      <c r="N5" s="348" t="s">
        <v>283</v>
      </c>
      <c r="O5" s="348"/>
      <c r="P5" s="348"/>
      <c r="Q5" s="348"/>
      <c r="R5" s="348"/>
    </row>
    <row r="6" spans="1:18" s="3" customFormat="1" ht="5.0999999999999996" customHeight="1" x14ac:dyDescent="0.25">
      <c r="B6" s="159"/>
      <c r="C6" s="159"/>
      <c r="K6" s="147"/>
      <c r="N6" s="348"/>
      <c r="O6" s="348"/>
      <c r="P6" s="348"/>
      <c r="Q6" s="348"/>
      <c r="R6" s="348"/>
    </row>
    <row r="7" spans="1:18" s="3" customFormat="1" x14ac:dyDescent="0.25">
      <c r="B7" s="158" t="s">
        <v>0</v>
      </c>
      <c r="C7" s="158"/>
      <c r="E7" s="271" t="s">
        <v>1</v>
      </c>
      <c r="F7" s="272"/>
      <c r="G7" s="272"/>
      <c r="H7" s="272"/>
      <c r="I7" s="272"/>
      <c r="K7" s="147"/>
      <c r="N7" s="348"/>
      <c r="O7" s="348"/>
      <c r="P7" s="348"/>
      <c r="Q7" s="348"/>
      <c r="R7" s="348"/>
    </row>
    <row r="8" spans="1:18" s="3" customFormat="1" x14ac:dyDescent="0.25">
      <c r="B8" s="278">
        <v>1</v>
      </c>
      <c r="C8" s="279" t="s">
        <v>2</v>
      </c>
      <c r="D8" s="7" t="s">
        <v>3</v>
      </c>
      <c r="E8" s="8">
        <v>6</v>
      </c>
      <c r="F8" s="272"/>
      <c r="G8" s="272"/>
      <c r="H8" s="272"/>
      <c r="I8" s="272"/>
      <c r="K8" s="147"/>
      <c r="N8" s="315" t="s">
        <v>256</v>
      </c>
    </row>
    <row r="9" spans="1:18" s="3" customFormat="1" x14ac:dyDescent="0.25">
      <c r="B9" s="278">
        <v>2</v>
      </c>
      <c r="C9" s="279" t="s">
        <v>4</v>
      </c>
      <c r="D9" s="7" t="s">
        <v>3</v>
      </c>
      <c r="E9" s="8">
        <v>4</v>
      </c>
      <c r="F9" s="272"/>
      <c r="G9" s="272"/>
      <c r="H9" s="272"/>
      <c r="I9" s="272"/>
      <c r="K9" s="147"/>
      <c r="N9" s="316" t="s">
        <v>257</v>
      </c>
    </row>
    <row r="10" spans="1:18" s="3" customFormat="1" x14ac:dyDescent="0.25">
      <c r="B10" s="278">
        <v>3</v>
      </c>
      <c r="C10" s="279" t="s">
        <v>5</v>
      </c>
      <c r="D10" s="7" t="s">
        <v>3</v>
      </c>
      <c r="E10" s="8">
        <v>2</v>
      </c>
      <c r="F10" s="272"/>
      <c r="G10" s="272"/>
      <c r="H10" s="272"/>
      <c r="I10" s="272"/>
      <c r="K10" s="147"/>
      <c r="N10" s="317" t="s">
        <v>258</v>
      </c>
    </row>
    <row r="11" spans="1:18" s="3" customFormat="1" x14ac:dyDescent="0.25">
      <c r="E11" s="272"/>
      <c r="F11" s="272"/>
      <c r="G11" s="272"/>
      <c r="H11" s="272"/>
      <c r="I11" s="272"/>
      <c r="K11" s="147"/>
      <c r="N11" s="318" t="s">
        <v>259</v>
      </c>
    </row>
    <row r="12" spans="1:18" s="6" customFormat="1" ht="19.5" thickBot="1" x14ac:dyDescent="0.3">
      <c r="B12" s="277" t="s">
        <v>121</v>
      </c>
      <c r="C12" s="277"/>
      <c r="D12" s="280"/>
      <c r="E12" s="273"/>
      <c r="F12" s="273"/>
      <c r="G12" s="273"/>
      <c r="H12" s="273"/>
      <c r="I12" s="273"/>
      <c r="K12" s="148"/>
    </row>
    <row r="13" spans="1:18" s="6" customFormat="1" ht="5.0999999999999996" customHeight="1" x14ac:dyDescent="0.25">
      <c r="B13" s="159"/>
      <c r="C13" s="159"/>
      <c r="D13" s="159"/>
      <c r="E13" s="274"/>
      <c r="F13" s="274"/>
      <c r="G13" s="274"/>
      <c r="H13" s="274"/>
      <c r="I13" s="274"/>
      <c r="K13" s="148"/>
    </row>
    <row r="14" spans="1:18" s="3" customFormat="1" ht="18.75" x14ac:dyDescent="0.3">
      <c r="B14" s="281" t="s">
        <v>118</v>
      </c>
      <c r="C14" s="282"/>
      <c r="D14" s="282"/>
      <c r="E14" s="272"/>
      <c r="F14" s="272"/>
      <c r="G14" s="272"/>
      <c r="H14" s="272"/>
      <c r="I14" s="272"/>
      <c r="K14" s="147"/>
    </row>
    <row r="15" spans="1:18" s="3" customFormat="1" x14ac:dyDescent="0.25">
      <c r="A15" s="80">
        <f>IF(E15="Tournament's Actual Results",1,0)</f>
        <v>0</v>
      </c>
      <c r="B15" s="283" t="s">
        <v>102</v>
      </c>
      <c r="C15" s="279"/>
      <c r="D15" s="7" t="s">
        <v>3</v>
      </c>
      <c r="E15" s="345" t="s">
        <v>255</v>
      </c>
      <c r="F15" s="346"/>
      <c r="G15" s="346"/>
      <c r="H15" s="346"/>
      <c r="I15" s="347"/>
      <c r="K15" s="147"/>
      <c r="M15" s="151" t="s">
        <v>105</v>
      </c>
      <c r="N15" s="151" t="s">
        <v>106</v>
      </c>
    </row>
    <row r="16" spans="1:18" s="3" customFormat="1" x14ac:dyDescent="0.25">
      <c r="A16" s="80">
        <f>IF(E16="Included",1,0)</f>
        <v>1</v>
      </c>
      <c r="B16" s="283" t="s">
        <v>103</v>
      </c>
      <c r="C16" s="279"/>
      <c r="D16" s="7" t="s">
        <v>3</v>
      </c>
      <c r="E16" s="345" t="s">
        <v>156</v>
      </c>
      <c r="F16" s="347"/>
      <c r="G16" s="272"/>
      <c r="H16" s="272"/>
      <c r="I16" s="272"/>
      <c r="K16" s="147"/>
    </row>
    <row r="17" spans="2:14" s="3" customFormat="1" ht="5.0999999999999996" customHeight="1" x14ac:dyDescent="0.25">
      <c r="E17" s="272"/>
      <c r="F17" s="272"/>
      <c r="G17" s="272"/>
      <c r="H17" s="272"/>
      <c r="I17" s="272"/>
      <c r="K17" s="147"/>
    </row>
    <row r="18" spans="2:14" s="3" customFormat="1" ht="18.75" x14ac:dyDescent="0.3">
      <c r="B18" s="284" t="s">
        <v>119</v>
      </c>
      <c r="E18" s="272"/>
      <c r="F18" s="272"/>
      <c r="G18" s="272"/>
      <c r="H18" s="272"/>
      <c r="I18" s="272"/>
      <c r="K18" s="147"/>
    </row>
    <row r="19" spans="2:14" s="3" customFormat="1" x14ac:dyDescent="0.25">
      <c r="B19" s="285" t="s">
        <v>6</v>
      </c>
      <c r="C19" s="285"/>
      <c r="D19" s="159"/>
      <c r="E19" s="275" t="s">
        <v>58</v>
      </c>
      <c r="F19" s="275" t="s">
        <v>59</v>
      </c>
      <c r="G19" s="275" t="s">
        <v>101</v>
      </c>
      <c r="H19" s="275" t="s">
        <v>7</v>
      </c>
      <c r="K19" s="147"/>
      <c r="N19" s="317" t="s">
        <v>260</v>
      </c>
    </row>
    <row r="20" spans="2:14" s="3" customFormat="1" ht="14.45" customHeight="1" x14ac:dyDescent="0.25">
      <c r="B20" s="278">
        <v>1</v>
      </c>
      <c r="C20" s="279" t="s">
        <v>2</v>
      </c>
      <c r="D20" s="7" t="s">
        <v>3</v>
      </c>
      <c r="E20" s="8">
        <v>24</v>
      </c>
      <c r="F20" s="8">
        <v>48</v>
      </c>
      <c r="G20" s="8">
        <v>48</v>
      </c>
      <c r="H20" s="8">
        <v>96</v>
      </c>
      <c r="K20" s="147"/>
      <c r="N20" s="319" t="s">
        <v>261</v>
      </c>
    </row>
    <row r="21" spans="2:14" s="3" customFormat="1" x14ac:dyDescent="0.25">
      <c r="B21" s="278">
        <v>2</v>
      </c>
      <c r="C21" s="279" t="s">
        <v>4</v>
      </c>
      <c r="D21" s="7" t="s">
        <v>3</v>
      </c>
      <c r="E21" s="8">
        <v>16</v>
      </c>
      <c r="F21" s="8">
        <v>32</v>
      </c>
      <c r="G21" s="8">
        <v>32</v>
      </c>
      <c r="H21" s="8">
        <v>64</v>
      </c>
      <c r="K21" s="147"/>
    </row>
    <row r="22" spans="2:14" s="3" customFormat="1" x14ac:dyDescent="0.25">
      <c r="B22" s="278">
        <v>3</v>
      </c>
      <c r="C22" s="279" t="s">
        <v>5</v>
      </c>
      <c r="D22" s="7" t="s">
        <v>3</v>
      </c>
      <c r="E22" s="8">
        <v>12</v>
      </c>
      <c r="F22" s="8">
        <v>24</v>
      </c>
      <c r="G22" s="8">
        <v>24</v>
      </c>
      <c r="H22" s="8">
        <v>48</v>
      </c>
      <c r="K22" s="147"/>
    </row>
    <row r="23" spans="2:14" s="3" customFormat="1" ht="5.0999999999999996" customHeight="1" x14ac:dyDescent="0.25">
      <c r="E23" s="272"/>
      <c r="F23" s="272"/>
      <c r="G23" s="272"/>
      <c r="H23" s="272"/>
      <c r="I23" s="272"/>
      <c r="K23" s="147"/>
    </row>
    <row r="24" spans="2:14" s="3" customFormat="1" x14ac:dyDescent="0.25">
      <c r="B24" s="158" t="s">
        <v>8</v>
      </c>
      <c r="C24" s="158"/>
      <c r="D24" s="159"/>
      <c r="E24" s="275" t="s">
        <v>1</v>
      </c>
      <c r="F24" s="272"/>
      <c r="G24" s="272"/>
      <c r="H24" s="272"/>
      <c r="I24" s="272"/>
      <c r="K24" s="147"/>
    </row>
    <row r="25" spans="2:14" s="3" customFormat="1" x14ac:dyDescent="0.25">
      <c r="B25" s="278">
        <v>1</v>
      </c>
      <c r="C25" s="279" t="s">
        <v>2</v>
      </c>
      <c r="D25" s="7" t="s">
        <v>3</v>
      </c>
      <c r="E25" s="8">
        <v>6</v>
      </c>
      <c r="F25" s="276" t="str">
        <f>IF(KOPSO=0,"◄ Not Applied in Your Selected Game Scenario","")</f>
        <v/>
      </c>
      <c r="G25" s="272"/>
      <c r="H25" s="272"/>
      <c r="I25" s="272"/>
      <c r="K25" s="147"/>
    </row>
    <row r="26" spans="2:14" s="3" customFormat="1" x14ac:dyDescent="0.25">
      <c r="B26" s="278">
        <v>2</v>
      </c>
      <c r="C26" s="279" t="s">
        <v>4</v>
      </c>
      <c r="D26" s="7" t="s">
        <v>3</v>
      </c>
      <c r="E26" s="8">
        <v>4</v>
      </c>
      <c r="F26" s="276" t="str">
        <f>IF(KOPSO=0,"◄ Not Applied in Your Selected Game Scenario","")</f>
        <v/>
      </c>
      <c r="G26" s="272"/>
      <c r="H26" s="272"/>
      <c r="I26" s="272"/>
      <c r="K26" s="147"/>
    </row>
    <row r="27" spans="2:14" s="3" customFormat="1" x14ac:dyDescent="0.25">
      <c r="B27" s="278">
        <v>3</v>
      </c>
      <c r="C27" s="279" t="s">
        <v>5</v>
      </c>
      <c r="D27" s="7" t="s">
        <v>3</v>
      </c>
      <c r="E27" s="8">
        <v>2</v>
      </c>
      <c r="F27" s="276" t="str">
        <f>IF(KOPSO=0,"◄ Not Applied in Your Selected Game Scenario","")</f>
        <v/>
      </c>
      <c r="G27" s="272"/>
      <c r="H27" s="272"/>
      <c r="I27" s="272"/>
      <c r="K27" s="147"/>
    </row>
    <row r="28" spans="2:14" s="3" customFormat="1" ht="14.45" customHeight="1" x14ac:dyDescent="0.25">
      <c r="K28" s="147"/>
    </row>
    <row r="29" spans="2:14" s="3" customFormat="1" ht="18.95" customHeight="1" thickBot="1" x14ac:dyDescent="0.3">
      <c r="B29" s="277" t="s">
        <v>122</v>
      </c>
      <c r="C29" s="277"/>
      <c r="D29" s="280"/>
      <c r="E29" s="170"/>
      <c r="F29" s="170"/>
      <c r="G29" s="170"/>
      <c r="H29" s="170"/>
      <c r="I29" s="170"/>
      <c r="K29" s="147"/>
    </row>
    <row r="30" spans="2:14" s="3" customFormat="1" x14ac:dyDescent="0.25">
      <c r="B30" s="158" t="s">
        <v>0</v>
      </c>
      <c r="C30" s="158"/>
      <c r="D30" s="159"/>
      <c r="E30" s="9" t="s">
        <v>1</v>
      </c>
      <c r="K30" s="147"/>
      <c r="N30" s="317" t="s">
        <v>262</v>
      </c>
    </row>
    <row r="31" spans="2:14" s="3" customFormat="1" x14ac:dyDescent="0.25">
      <c r="B31" s="278">
        <v>1</v>
      </c>
      <c r="C31" s="279" t="s">
        <v>9</v>
      </c>
      <c r="D31" s="7" t="s">
        <v>3</v>
      </c>
      <c r="E31" s="8">
        <v>24</v>
      </c>
      <c r="K31" s="147"/>
      <c r="N31" s="319" t="s">
        <v>263</v>
      </c>
    </row>
    <row r="32" spans="2:14" s="3" customFormat="1" x14ac:dyDescent="0.25">
      <c r="B32" s="278">
        <v>2</v>
      </c>
      <c r="C32" s="279" t="s">
        <v>10</v>
      </c>
      <c r="D32" s="7" t="s">
        <v>3</v>
      </c>
      <c r="E32" s="8">
        <v>12</v>
      </c>
      <c r="K32" s="147"/>
    </row>
    <row r="33" spans="2:11" s="3" customFormat="1" x14ac:dyDescent="0.25">
      <c r="B33" s="278">
        <v>3</v>
      </c>
      <c r="C33" s="279" t="s">
        <v>11</v>
      </c>
      <c r="D33" s="7" t="s">
        <v>3</v>
      </c>
      <c r="E33" s="8">
        <v>12</v>
      </c>
      <c r="K33" s="147"/>
    </row>
    <row r="34" spans="2:11" s="3" customFormat="1" x14ac:dyDescent="0.25">
      <c r="B34" s="278">
        <v>4</v>
      </c>
      <c r="C34" s="279" t="s">
        <v>12</v>
      </c>
      <c r="D34" s="7" t="s">
        <v>3</v>
      </c>
      <c r="E34" s="8">
        <v>8</v>
      </c>
      <c r="K34" s="147"/>
    </row>
    <row r="35" spans="2:11" s="3" customFormat="1" x14ac:dyDescent="0.25">
      <c r="B35" s="278">
        <v>5</v>
      </c>
      <c r="C35" s="279" t="s">
        <v>13</v>
      </c>
      <c r="D35" s="7" t="s">
        <v>3</v>
      </c>
      <c r="E35" s="8">
        <v>6</v>
      </c>
      <c r="K35" s="147"/>
    </row>
    <row r="36" spans="2:11" s="3" customFormat="1" x14ac:dyDescent="0.25">
      <c r="B36" s="278">
        <v>6</v>
      </c>
      <c r="C36" s="279" t="s">
        <v>275</v>
      </c>
      <c r="D36" s="7" t="s">
        <v>3</v>
      </c>
      <c r="E36" s="8">
        <v>24</v>
      </c>
      <c r="K36" s="147"/>
    </row>
    <row r="37" spans="2:11" s="3" customFormat="1" x14ac:dyDescent="0.25">
      <c r="B37" s="278">
        <v>7</v>
      </c>
      <c r="C37" s="279" t="s">
        <v>276</v>
      </c>
      <c r="D37" s="7" t="s">
        <v>3</v>
      </c>
      <c r="E37" s="8">
        <v>16</v>
      </c>
      <c r="K37" s="147"/>
    </row>
    <row r="38" spans="2:11" s="3" customFormat="1" x14ac:dyDescent="0.25">
      <c r="B38" s="278">
        <v>8</v>
      </c>
      <c r="C38" s="279" t="s">
        <v>277</v>
      </c>
      <c r="D38" s="7" t="s">
        <v>3</v>
      </c>
      <c r="E38" s="8">
        <v>8</v>
      </c>
      <c r="K38" s="147"/>
    </row>
    <row r="39" spans="2:11" s="3" customFormat="1" ht="15" customHeight="1" thickBot="1" x14ac:dyDescent="0.3">
      <c r="B39" s="328">
        <v>9</v>
      </c>
      <c r="C39" s="329" t="s">
        <v>14</v>
      </c>
      <c r="D39" s="7" t="s">
        <v>3</v>
      </c>
      <c r="E39" s="330">
        <v>16</v>
      </c>
      <c r="F39" s="156" t="str">
        <f t="shared" ref="F39" si="0">IF(KOMatchRule=1,"◄ Not Applied in Your Selected Game Scenario","")</f>
        <v/>
      </c>
      <c r="K39" s="147"/>
    </row>
    <row r="40" spans="2:11" s="3" customFormat="1" ht="15" customHeight="1" x14ac:dyDescent="0.25">
      <c r="B40" s="331">
        <v>10</v>
      </c>
      <c r="C40" s="332" t="s">
        <v>15</v>
      </c>
      <c r="D40" s="333"/>
      <c r="E40" s="334">
        <f>SUM(E41:E43)</f>
        <v>84</v>
      </c>
      <c r="F40" s="349" t="s">
        <v>284</v>
      </c>
      <c r="G40" s="350"/>
      <c r="H40" s="350"/>
      <c r="I40" s="351"/>
      <c r="K40" s="147"/>
    </row>
    <row r="41" spans="2:11" s="3" customFormat="1" ht="15" customHeight="1" x14ac:dyDescent="0.25">
      <c r="B41" s="335"/>
      <c r="C41" s="325" t="s">
        <v>16</v>
      </c>
      <c r="D41" s="336" t="s">
        <v>3</v>
      </c>
      <c r="E41" s="327">
        <v>12</v>
      </c>
      <c r="F41" s="352"/>
      <c r="G41" s="353"/>
      <c r="H41" s="353"/>
      <c r="I41" s="354"/>
      <c r="K41" s="147"/>
    </row>
    <row r="42" spans="2:11" s="3" customFormat="1" ht="15" customHeight="1" x14ac:dyDescent="0.25">
      <c r="B42" s="335"/>
      <c r="C42" s="325" t="s">
        <v>17</v>
      </c>
      <c r="D42" s="336" t="s">
        <v>3</v>
      </c>
      <c r="E42" s="327">
        <v>24</v>
      </c>
      <c r="F42" s="352"/>
      <c r="G42" s="353"/>
      <c r="H42" s="353"/>
      <c r="I42" s="354"/>
      <c r="K42" s="147"/>
    </row>
    <row r="43" spans="2:11" s="3" customFormat="1" ht="15" customHeight="1" x14ac:dyDescent="0.25">
      <c r="B43" s="335"/>
      <c r="C43" s="325" t="s">
        <v>18</v>
      </c>
      <c r="D43" s="336" t="s">
        <v>3</v>
      </c>
      <c r="E43" s="327">
        <v>48</v>
      </c>
      <c r="F43" s="352"/>
      <c r="G43" s="353"/>
      <c r="H43" s="353"/>
      <c r="I43" s="354"/>
      <c r="K43" s="147"/>
    </row>
    <row r="44" spans="2:11" s="3" customFormat="1" ht="15" customHeight="1" x14ac:dyDescent="0.25">
      <c r="B44" s="335">
        <v>11</v>
      </c>
      <c r="C44" s="325" t="s">
        <v>19</v>
      </c>
      <c r="D44" s="336"/>
      <c r="E44" s="326">
        <f>SUM(E45:E46)</f>
        <v>36</v>
      </c>
      <c r="F44" s="352"/>
      <c r="G44" s="353"/>
      <c r="H44" s="353"/>
      <c r="I44" s="354"/>
      <c r="K44" s="147"/>
    </row>
    <row r="45" spans="2:11" s="3" customFormat="1" ht="15" customHeight="1" x14ac:dyDescent="0.25">
      <c r="B45" s="335"/>
      <c r="C45" s="325" t="s">
        <v>16</v>
      </c>
      <c r="D45" s="336" t="s">
        <v>3</v>
      </c>
      <c r="E45" s="327">
        <v>12</v>
      </c>
      <c r="F45" s="352"/>
      <c r="G45" s="353"/>
      <c r="H45" s="353"/>
      <c r="I45" s="354"/>
      <c r="K45" s="147"/>
    </row>
    <row r="46" spans="2:11" s="3" customFormat="1" ht="15" customHeight="1" x14ac:dyDescent="0.25">
      <c r="B46" s="335"/>
      <c r="C46" s="325" t="s">
        <v>17</v>
      </c>
      <c r="D46" s="336" t="s">
        <v>3</v>
      </c>
      <c r="E46" s="327">
        <v>24</v>
      </c>
      <c r="F46" s="352"/>
      <c r="G46" s="353"/>
      <c r="H46" s="353"/>
      <c r="I46" s="354"/>
      <c r="K46" s="147"/>
    </row>
    <row r="47" spans="2:11" s="3" customFormat="1" ht="15" customHeight="1" x14ac:dyDescent="0.25">
      <c r="B47" s="335">
        <v>12</v>
      </c>
      <c r="C47" s="325" t="s">
        <v>20</v>
      </c>
      <c r="D47" s="336"/>
      <c r="E47" s="326">
        <f>SUM(E48:E49)</f>
        <v>36</v>
      </c>
      <c r="F47" s="352"/>
      <c r="G47" s="353"/>
      <c r="H47" s="353"/>
      <c r="I47" s="354"/>
      <c r="K47" s="147"/>
    </row>
    <row r="48" spans="2:11" s="3" customFormat="1" ht="15" customHeight="1" x14ac:dyDescent="0.25">
      <c r="B48" s="335"/>
      <c r="C48" s="325" t="s">
        <v>16</v>
      </c>
      <c r="D48" s="336" t="s">
        <v>3</v>
      </c>
      <c r="E48" s="327">
        <v>12</v>
      </c>
      <c r="F48" s="352"/>
      <c r="G48" s="353"/>
      <c r="H48" s="353"/>
      <c r="I48" s="354"/>
      <c r="K48" s="147"/>
    </row>
    <row r="49" spans="1:11" s="3" customFormat="1" ht="15" customHeight="1" x14ac:dyDescent="0.25">
      <c r="B49" s="335"/>
      <c r="C49" s="325" t="s">
        <v>21</v>
      </c>
      <c r="D49" s="336" t="s">
        <v>3</v>
      </c>
      <c r="E49" s="327">
        <v>24</v>
      </c>
      <c r="F49" s="352"/>
      <c r="G49" s="353"/>
      <c r="H49" s="353"/>
      <c r="I49" s="354"/>
      <c r="K49" s="147"/>
    </row>
    <row r="50" spans="1:11" s="3" customFormat="1" ht="15" customHeight="1" thickBot="1" x14ac:dyDescent="0.3">
      <c r="B50" s="337">
        <v>13</v>
      </c>
      <c r="C50" s="338" t="s">
        <v>22</v>
      </c>
      <c r="D50" s="339" t="s">
        <v>3</v>
      </c>
      <c r="E50" s="340">
        <v>0</v>
      </c>
      <c r="F50" s="355"/>
      <c r="G50" s="356"/>
      <c r="H50" s="356"/>
      <c r="I50" s="357"/>
      <c r="K50" s="147"/>
    </row>
    <row r="51" spans="1:11" ht="14.45" customHeight="1" x14ac:dyDescent="0.25">
      <c r="A51" s="3"/>
      <c r="B51" s="3"/>
      <c r="C51" s="3"/>
      <c r="D51" s="3"/>
      <c r="E51" s="3"/>
      <c r="F51" s="3"/>
      <c r="G51" s="3"/>
      <c r="H51" s="3"/>
      <c r="I51" s="3"/>
    </row>
    <row r="52" spans="1:11" ht="18.95" customHeight="1" thickBot="1" x14ac:dyDescent="0.3">
      <c r="A52" s="3"/>
      <c r="B52" s="277" t="s">
        <v>123</v>
      </c>
      <c r="C52" s="277"/>
      <c r="D52" s="280"/>
      <c r="E52" s="170"/>
      <c r="F52" s="171"/>
      <c r="G52" s="171"/>
      <c r="H52" s="171"/>
      <c r="I52" s="171"/>
    </row>
    <row r="53" spans="1:11" ht="5.0999999999999996" customHeight="1" x14ac:dyDescent="0.25">
      <c r="A53" s="3"/>
      <c r="B53" s="3"/>
      <c r="C53" s="3"/>
      <c r="D53" s="3"/>
      <c r="E53" s="3"/>
      <c r="F53" s="3"/>
      <c r="G53" s="3"/>
      <c r="H53" s="3"/>
      <c r="I53" s="3"/>
    </row>
    <row r="54" spans="1:11" x14ac:dyDescent="0.25">
      <c r="A54" s="3"/>
      <c r="B54" s="3" t="s">
        <v>23</v>
      </c>
      <c r="C54" s="3"/>
      <c r="D54" s="3"/>
      <c r="E54" s="3"/>
      <c r="F54" s="3"/>
      <c r="G54" s="3"/>
      <c r="H54" s="3"/>
      <c r="I54" s="3"/>
    </row>
    <row r="55" spans="1:11" x14ac:dyDescent="0.25">
      <c r="A55" s="3"/>
      <c r="B55" s="179" t="s">
        <v>157</v>
      </c>
      <c r="C55" s="10" t="s">
        <v>24</v>
      </c>
      <c r="D55" s="3"/>
      <c r="E55" s="3"/>
      <c r="F55" s="3"/>
      <c r="G55" s="3"/>
      <c r="H55" s="3"/>
      <c r="I55" s="3"/>
    </row>
    <row r="56" spans="1:11" x14ac:dyDescent="0.25">
      <c r="A56" s="3"/>
      <c r="B56" s="179" t="s">
        <v>158</v>
      </c>
      <c r="C56" s="3" t="s">
        <v>25</v>
      </c>
      <c r="D56" s="3"/>
      <c r="E56" s="3"/>
      <c r="F56" s="3"/>
      <c r="G56" s="3"/>
      <c r="H56" s="3"/>
      <c r="I56" s="3"/>
    </row>
    <row r="57" spans="1:11" x14ac:dyDescent="0.25">
      <c r="B57" s="179" t="s">
        <v>159</v>
      </c>
      <c r="C57" s="3" t="s">
        <v>26</v>
      </c>
      <c r="D57" s="3"/>
      <c r="E57" s="3"/>
      <c r="F57" s="3"/>
      <c r="G57" s="3"/>
      <c r="H57" s="3"/>
      <c r="I57" s="3"/>
    </row>
    <row r="58" spans="1:11" x14ac:dyDescent="0.25">
      <c r="B58" s="179" t="s">
        <v>160</v>
      </c>
      <c r="C58" s="3" t="s">
        <v>27</v>
      </c>
      <c r="D58" s="3"/>
      <c r="E58" s="3"/>
      <c r="F58" s="3"/>
      <c r="G58" s="3"/>
      <c r="H58" s="3"/>
      <c r="I58" s="3"/>
    </row>
    <row r="59" spans="1:11" x14ac:dyDescent="0.25">
      <c r="B59" s="3"/>
      <c r="C59" s="3"/>
      <c r="D59" s="3"/>
      <c r="E59" s="3"/>
    </row>
    <row r="60" spans="1:11" x14ac:dyDescent="0.25">
      <c r="B60" s="185" t="s">
        <v>155</v>
      </c>
      <c r="C60" s="3"/>
      <c r="D60" s="3"/>
      <c r="E60" s="3"/>
    </row>
  </sheetData>
  <sheetProtection algorithmName="SHA-512" hashValue="IoGUlX1lML19za/IW+9aXU5cKI2m6yt2wSoou9qtIkOpra5xn4urAksixua0mly/9PzU4DnN2dNhn+aENSpUGw==" saltValue="ScuxYQ2v41PDRCo09M7w5w==" spinCount="100000" sheet="1" objects="1" scenarios="1"/>
  <mergeCells count="4">
    <mergeCell ref="E15:I15"/>
    <mergeCell ref="E16:F16"/>
    <mergeCell ref="N5:R7"/>
    <mergeCell ref="F40:I50"/>
  </mergeCells>
  <conditionalFormatting sqref="E25:E27">
    <cfRule type="expression" dxfId="103" priority="3">
      <formula>KOPSO=0</formula>
    </cfRule>
  </conditionalFormatting>
  <conditionalFormatting sqref="E39:E49">
    <cfRule type="expression" dxfId="102" priority="2">
      <formula>KOMatchRule=1</formula>
    </cfRule>
  </conditionalFormatting>
  <conditionalFormatting sqref="N3">
    <cfRule type="expression" dxfId="101" priority="1">
      <formula>$B$60="© 2022 | journalSHEET.com"</formula>
    </cfRule>
  </conditionalFormatting>
  <dataValidations count="2">
    <dataValidation type="list" allowBlank="1" showInputMessage="1" showErrorMessage="1" sqref="E16" xr:uid="{00000000-0002-0000-0000-000000000000}">
      <formula1>"Included, Not Included"</formula1>
    </dataValidation>
    <dataValidation type="list" allowBlank="1" showInputMessage="1" showErrorMessage="1" sqref="E15" xr:uid="{00000000-0002-0000-0000-000001000000}">
      <formula1>"Player's Prediction Matches, Tournament's Actual Results"</formula1>
    </dataValidation>
  </dataValidations>
  <hyperlinks>
    <hyperlink ref="N9" r:id="rId1" xr:uid="{00000000-0004-0000-0000-000000000000}"/>
    <hyperlink ref="N11" r:id="rId2" xr:uid="{00000000-0004-0000-0000-000001000000}"/>
    <hyperlink ref="N20" r:id="rId3" xr:uid="{00000000-0004-0000-0000-000002000000}"/>
    <hyperlink ref="N31" r:id="rId4" xr:uid="{00000000-0004-0000-0000-000003000000}"/>
  </hyperlinks>
  <pageMargins left="0.2" right="0.2" top="0.25" bottom="0.25" header="0.3" footer="0.3"/>
  <pageSetup scale="79" orientation="portrait" r:id="rId5"/>
  <headerFooter>
    <oddFooter>&amp;R&amp;"-,Italic"&amp;10(c) 2022 | journalSHEET.com</oddFoot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54"/>
  <sheetViews>
    <sheetView showGridLines="0" zoomScaleNormal="100" workbookViewId="0">
      <pane ySplit="5" topLeftCell="A6" activePane="bottomLeft" state="frozen"/>
      <selection activeCell="C9" sqref="C9"/>
      <selection pane="bottomLeft" activeCell="K12" sqref="K12"/>
    </sheetView>
  </sheetViews>
  <sheetFormatPr defaultColWidth="8.7109375" defaultRowHeight="15" x14ac:dyDescent="0.25"/>
  <cols>
    <col min="1" max="1" width="1.5703125" style="2" customWidth="1"/>
    <col min="2" max="3" width="4.5703125" style="2" customWidth="1"/>
    <col min="4" max="4" width="20.5703125" style="2" customWidth="1"/>
    <col min="5" max="5" width="18" style="11" customWidth="1"/>
    <col min="6" max="6" width="11.42578125" style="2" customWidth="1"/>
    <col min="7" max="7" width="1.5703125" style="2" customWidth="1"/>
    <col min="8" max="8" width="0.85546875" style="1" customWidth="1"/>
    <col min="9" max="9" width="1.5703125" style="2" customWidth="1"/>
    <col min="10" max="10" width="4.5703125" style="2" customWidth="1"/>
    <col min="11" max="11" width="66.85546875" style="2" customWidth="1"/>
    <col min="12" max="14" width="20.5703125" style="2" customWidth="1"/>
    <col min="15" max="16384" width="8.7109375" style="2"/>
  </cols>
  <sheetData>
    <row r="1" spans="2:14" s="1" customFormat="1" ht="5.0999999999999996" customHeight="1" x14ac:dyDescent="0.25"/>
    <row r="2" spans="2:14" ht="5.0999999999999996" customHeight="1" x14ac:dyDescent="0.25">
      <c r="E2" s="2"/>
    </row>
    <row r="3" spans="2:14" ht="30" customHeight="1" x14ac:dyDescent="0.25">
      <c r="B3" s="4" t="s">
        <v>28</v>
      </c>
      <c r="K3" s="291" t="s">
        <v>254</v>
      </c>
    </row>
    <row r="4" spans="2:14" ht="5.0999999999999996" customHeight="1" x14ac:dyDescent="0.25">
      <c r="E4" s="2"/>
    </row>
    <row r="5" spans="2:14" ht="30" x14ac:dyDescent="0.25">
      <c r="B5" s="12" t="s">
        <v>29</v>
      </c>
      <c r="C5" s="12" t="s">
        <v>30</v>
      </c>
      <c r="D5" s="13" t="s">
        <v>31</v>
      </c>
      <c r="E5" s="14" t="s">
        <v>302</v>
      </c>
      <c r="F5" s="14" t="s">
        <v>303</v>
      </c>
      <c r="J5" s="240" t="s">
        <v>213</v>
      </c>
      <c r="K5" s="2" t="s">
        <v>214</v>
      </c>
    </row>
    <row r="6" spans="2:14" x14ac:dyDescent="0.25">
      <c r="B6" s="286" t="s">
        <v>32</v>
      </c>
      <c r="C6" s="286">
        <v>1</v>
      </c>
      <c r="D6" s="16" t="s">
        <v>289</v>
      </c>
      <c r="E6" s="17">
        <v>16</v>
      </c>
      <c r="F6" s="17"/>
      <c r="J6" s="173" t="s">
        <v>278</v>
      </c>
      <c r="K6" s="15"/>
    </row>
    <row r="7" spans="2:14" x14ac:dyDescent="0.25">
      <c r="B7" s="286" t="s">
        <v>32</v>
      </c>
      <c r="C7" s="286">
        <v>2</v>
      </c>
      <c r="D7" s="16" t="s">
        <v>34</v>
      </c>
      <c r="E7" s="17">
        <v>15</v>
      </c>
      <c r="F7" s="17"/>
      <c r="J7" s="23"/>
    </row>
    <row r="8" spans="2:14" x14ac:dyDescent="0.25">
      <c r="B8" s="286" t="s">
        <v>32</v>
      </c>
      <c r="C8" s="286">
        <v>3</v>
      </c>
      <c r="D8" s="16" t="s">
        <v>290</v>
      </c>
      <c r="E8" s="17">
        <v>14</v>
      </c>
      <c r="F8" s="17"/>
      <c r="J8" s="174"/>
      <c r="K8" s="174"/>
      <c r="L8" s="358" t="s">
        <v>132</v>
      </c>
      <c r="M8" s="359" t="s">
        <v>135</v>
      </c>
      <c r="N8" s="359" t="s">
        <v>136</v>
      </c>
    </row>
    <row r="9" spans="2:14" x14ac:dyDescent="0.25">
      <c r="B9" s="286" t="s">
        <v>32</v>
      </c>
      <c r="C9" s="286">
        <v>4</v>
      </c>
      <c r="D9" s="16" t="s">
        <v>291</v>
      </c>
      <c r="E9" s="17">
        <v>13</v>
      </c>
      <c r="F9" s="17"/>
      <c r="J9" s="174" t="s">
        <v>124</v>
      </c>
      <c r="K9" s="174"/>
      <c r="L9" s="358"/>
      <c r="M9" s="359"/>
      <c r="N9" s="359"/>
    </row>
    <row r="10" spans="2:14" x14ac:dyDescent="0.25">
      <c r="B10" s="70" t="s">
        <v>33</v>
      </c>
      <c r="C10" s="70">
        <f>C6</f>
        <v>1</v>
      </c>
      <c r="D10" s="18" t="s">
        <v>36</v>
      </c>
      <c r="E10" s="19">
        <v>12</v>
      </c>
      <c r="F10" s="19"/>
      <c r="J10" s="175">
        <v>1</v>
      </c>
      <c r="K10" s="175" t="s">
        <v>125</v>
      </c>
      <c r="L10" s="176" t="s">
        <v>133</v>
      </c>
      <c r="M10" s="178" t="s">
        <v>133</v>
      </c>
      <c r="N10" s="176" t="s">
        <v>133</v>
      </c>
    </row>
    <row r="11" spans="2:14" x14ac:dyDescent="0.25">
      <c r="B11" s="70" t="s">
        <v>33</v>
      </c>
      <c r="C11" s="70">
        <f t="shared" ref="C11:C21" si="0">C7</f>
        <v>2</v>
      </c>
      <c r="D11" s="18" t="s">
        <v>292</v>
      </c>
      <c r="E11" s="19">
        <v>11</v>
      </c>
      <c r="F11" s="19"/>
      <c r="J11" s="175">
        <v>2</v>
      </c>
      <c r="K11" s="175" t="s">
        <v>126</v>
      </c>
      <c r="L11" s="176" t="s">
        <v>133</v>
      </c>
      <c r="M11" s="178" t="s">
        <v>133</v>
      </c>
      <c r="N11" s="176" t="s">
        <v>133</v>
      </c>
    </row>
    <row r="12" spans="2:14" x14ac:dyDescent="0.25">
      <c r="B12" s="70" t="s">
        <v>33</v>
      </c>
      <c r="C12" s="70">
        <f t="shared" si="0"/>
        <v>3</v>
      </c>
      <c r="D12" s="18" t="s">
        <v>293</v>
      </c>
      <c r="E12" s="19">
        <v>10</v>
      </c>
      <c r="F12" s="19"/>
      <c r="J12" s="175">
        <v>3</v>
      </c>
      <c r="K12" s="175" t="s">
        <v>127</v>
      </c>
      <c r="L12" s="176" t="s">
        <v>133</v>
      </c>
      <c r="M12" s="178" t="s">
        <v>133</v>
      </c>
      <c r="N12" s="176" t="s">
        <v>133</v>
      </c>
    </row>
    <row r="13" spans="2:14" x14ac:dyDescent="0.25">
      <c r="B13" s="70" t="s">
        <v>33</v>
      </c>
      <c r="C13" s="70">
        <f t="shared" si="0"/>
        <v>4</v>
      </c>
      <c r="D13" s="18" t="s">
        <v>294</v>
      </c>
      <c r="E13" s="19">
        <v>9</v>
      </c>
      <c r="F13" s="19"/>
      <c r="J13" s="175">
        <v>4</v>
      </c>
      <c r="K13" s="175" t="s">
        <v>128</v>
      </c>
      <c r="L13" s="176" t="s">
        <v>133</v>
      </c>
      <c r="M13" s="178" t="s">
        <v>133</v>
      </c>
      <c r="N13" s="176" t="s">
        <v>133</v>
      </c>
    </row>
    <row r="14" spans="2:14" x14ac:dyDescent="0.25">
      <c r="B14" s="286" t="s">
        <v>35</v>
      </c>
      <c r="C14" s="286">
        <f t="shared" si="0"/>
        <v>1</v>
      </c>
      <c r="D14" s="16" t="s">
        <v>295</v>
      </c>
      <c r="E14" s="17">
        <v>8</v>
      </c>
      <c r="F14" s="17"/>
      <c r="J14" s="175">
        <v>5</v>
      </c>
      <c r="K14" s="175" t="s">
        <v>129</v>
      </c>
      <c r="L14" s="176" t="s">
        <v>133</v>
      </c>
      <c r="M14" s="178" t="s">
        <v>133</v>
      </c>
      <c r="N14" s="176" t="s">
        <v>133</v>
      </c>
    </row>
    <row r="15" spans="2:14" x14ac:dyDescent="0.25">
      <c r="B15" s="286" t="s">
        <v>35</v>
      </c>
      <c r="C15" s="286">
        <f t="shared" si="0"/>
        <v>2</v>
      </c>
      <c r="D15" s="16" t="s">
        <v>296</v>
      </c>
      <c r="E15" s="17">
        <v>7</v>
      </c>
      <c r="F15" s="17"/>
      <c r="J15" s="175">
        <v>6</v>
      </c>
      <c r="K15" s="175" t="s">
        <v>130</v>
      </c>
      <c r="L15" s="176" t="s">
        <v>133</v>
      </c>
      <c r="M15" s="178" t="s">
        <v>133</v>
      </c>
      <c r="N15" s="176" t="s">
        <v>133</v>
      </c>
    </row>
    <row r="16" spans="2:14" x14ac:dyDescent="0.25">
      <c r="B16" s="286" t="s">
        <v>35</v>
      </c>
      <c r="C16" s="286">
        <f t="shared" si="0"/>
        <v>3</v>
      </c>
      <c r="D16" s="16" t="s">
        <v>297</v>
      </c>
      <c r="E16" s="17">
        <v>6</v>
      </c>
      <c r="F16" s="17"/>
      <c r="J16" s="175">
        <v>7</v>
      </c>
      <c r="K16" s="175" t="s">
        <v>303</v>
      </c>
      <c r="L16" s="176" t="s">
        <v>133</v>
      </c>
      <c r="M16" s="178" t="s">
        <v>137</v>
      </c>
      <c r="N16" s="177" t="s">
        <v>139</v>
      </c>
    </row>
    <row r="17" spans="2:14" x14ac:dyDescent="0.25">
      <c r="B17" s="286" t="s">
        <v>35</v>
      </c>
      <c r="C17" s="286">
        <f t="shared" si="0"/>
        <v>4</v>
      </c>
      <c r="D17" s="16" t="s">
        <v>298</v>
      </c>
      <c r="E17" s="17">
        <v>5</v>
      </c>
      <c r="F17" s="17"/>
      <c r="J17" s="175">
        <v>8</v>
      </c>
      <c r="K17" s="175" t="s">
        <v>131</v>
      </c>
      <c r="L17" s="176" t="s">
        <v>133</v>
      </c>
      <c r="M17" s="178" t="s">
        <v>138</v>
      </c>
      <c r="N17" s="177" t="s">
        <v>140</v>
      </c>
    </row>
    <row r="18" spans="2:14" x14ac:dyDescent="0.25">
      <c r="B18" s="70" t="s">
        <v>37</v>
      </c>
      <c r="C18" s="70">
        <f t="shared" si="0"/>
        <v>1</v>
      </c>
      <c r="D18" s="18" t="s">
        <v>299</v>
      </c>
      <c r="E18" s="19">
        <v>4</v>
      </c>
      <c r="F18" s="19"/>
      <c r="K18" s="20"/>
    </row>
    <row r="19" spans="2:14" x14ac:dyDescent="0.25">
      <c r="B19" s="70" t="s">
        <v>37</v>
      </c>
      <c r="C19" s="70">
        <f t="shared" si="0"/>
        <v>2</v>
      </c>
      <c r="D19" s="18" t="s">
        <v>264</v>
      </c>
      <c r="E19" s="19">
        <v>3</v>
      </c>
      <c r="F19" s="19"/>
      <c r="K19" s="20"/>
    </row>
    <row r="20" spans="2:14" x14ac:dyDescent="0.25">
      <c r="B20" s="70" t="s">
        <v>37</v>
      </c>
      <c r="C20" s="70">
        <f t="shared" si="0"/>
        <v>3</v>
      </c>
      <c r="D20" s="18" t="s">
        <v>300</v>
      </c>
      <c r="E20" s="19">
        <v>2</v>
      </c>
      <c r="F20" s="19"/>
      <c r="J20" s="21" t="s">
        <v>134</v>
      </c>
      <c r="K20" s="15"/>
    </row>
    <row r="21" spans="2:14" x14ac:dyDescent="0.25">
      <c r="B21" s="70" t="s">
        <v>37</v>
      </c>
      <c r="C21" s="70">
        <f t="shared" si="0"/>
        <v>4</v>
      </c>
      <c r="D21" s="18" t="s">
        <v>301</v>
      </c>
      <c r="E21" s="19">
        <v>1</v>
      </c>
      <c r="F21" s="19"/>
    </row>
    <row r="22" spans="2:14" x14ac:dyDescent="0.25">
      <c r="J22" s="179" t="s">
        <v>141</v>
      </c>
      <c r="K22" s="3" t="s">
        <v>279</v>
      </c>
    </row>
    <row r="23" spans="2:14" x14ac:dyDescent="0.25">
      <c r="B23" s="185" t="s">
        <v>155</v>
      </c>
      <c r="J23" s="180" t="s">
        <v>142</v>
      </c>
      <c r="K23" s="20" t="s">
        <v>280</v>
      </c>
    </row>
    <row r="24" spans="2:14" x14ac:dyDescent="0.25">
      <c r="J24" s="180" t="s">
        <v>143</v>
      </c>
      <c r="K24" s="20" t="s">
        <v>281</v>
      </c>
    </row>
    <row r="25" spans="2:14" x14ac:dyDescent="0.25">
      <c r="J25" s="180" t="s">
        <v>144</v>
      </c>
      <c r="K25" s="20" t="s">
        <v>145</v>
      </c>
    </row>
    <row r="36" spans="9:12" x14ac:dyDescent="0.25">
      <c r="J36" s="268"/>
      <c r="K36" s="268"/>
    </row>
    <row r="43" spans="9:12" x14ac:dyDescent="0.25">
      <c r="I43" s="268"/>
      <c r="L43" s="268"/>
    </row>
    <row r="44" spans="9:12" x14ac:dyDescent="0.25">
      <c r="I44" s="268"/>
      <c r="L44" s="268"/>
    </row>
    <row r="49" spans="13:15" x14ac:dyDescent="0.25">
      <c r="M49" s="11"/>
    </row>
    <row r="50" spans="13:15" x14ac:dyDescent="0.25">
      <c r="M50" s="11"/>
    </row>
    <row r="51" spans="13:15" x14ac:dyDescent="0.25">
      <c r="M51" s="11"/>
    </row>
    <row r="52" spans="13:15" x14ac:dyDescent="0.25">
      <c r="M52" s="11"/>
    </row>
    <row r="53" spans="13:15" ht="14.45" customHeight="1" x14ac:dyDescent="0.25">
      <c r="M53" s="268"/>
      <c r="N53" s="268"/>
      <c r="O53" s="268"/>
    </row>
    <row r="54" spans="13:15" x14ac:dyDescent="0.25">
      <c r="M54" s="268"/>
      <c r="N54" s="268"/>
      <c r="O54" s="268"/>
    </row>
  </sheetData>
  <sheetProtection sheet="1" objects="1" scenarios="1"/>
  <mergeCells count="3">
    <mergeCell ref="L8:L9"/>
    <mergeCell ref="M8:M9"/>
    <mergeCell ref="N8:N9"/>
  </mergeCells>
  <conditionalFormatting sqref="K3">
    <cfRule type="expression" dxfId="100" priority="1">
      <formula>$B$23="© 2022 | journalSHEET.com"</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105"/>
  <sheetViews>
    <sheetView showGridLines="0" workbookViewId="0">
      <pane ySplit="5" topLeftCell="A6" activePane="bottomLeft" state="frozen"/>
      <selection pane="bottomLeft" activeCell="F25" sqref="F25"/>
    </sheetView>
  </sheetViews>
  <sheetFormatPr defaultColWidth="8.7109375" defaultRowHeight="15" x14ac:dyDescent="0.25"/>
  <cols>
    <col min="1" max="1" width="1.5703125" style="135" customWidth="1"/>
    <col min="2" max="2" width="4.5703125" style="135" customWidth="1"/>
    <col min="3" max="3" width="28.85546875" style="135" customWidth="1"/>
    <col min="4" max="4" width="12.5703125" style="135" customWidth="1"/>
    <col min="5" max="5" width="12.5703125" style="290" customWidth="1"/>
    <col min="6" max="7" width="20.5703125" style="287" customWidth="1"/>
    <col min="8" max="8" width="1.5703125" style="135" customWidth="1"/>
    <col min="9" max="9" width="0.85546875" style="118" customWidth="1"/>
    <col min="10" max="10" width="1.5703125" style="135" customWidth="1"/>
    <col min="11" max="12" width="2.5703125" style="135" customWidth="1"/>
    <col min="13" max="13" width="82.28515625" style="135" customWidth="1"/>
    <col min="14" max="16384" width="8.7109375" style="135"/>
  </cols>
  <sheetData>
    <row r="1" spans="2:14" s="1" customFormat="1" ht="5.0999999999999996" customHeight="1" x14ac:dyDescent="0.25">
      <c r="E1" s="234"/>
      <c r="F1" s="229"/>
      <c r="G1" s="229"/>
    </row>
    <row r="2" spans="2:14" s="2" customFormat="1" ht="5.0999999999999996" customHeight="1" x14ac:dyDescent="0.25">
      <c r="E2" s="235"/>
      <c r="F2" s="113"/>
      <c r="G2" s="113"/>
      <c r="I2" s="1"/>
      <c r="N2" s="135"/>
    </row>
    <row r="3" spans="2:14" s="3" customFormat="1" ht="30" customHeight="1" x14ac:dyDescent="0.25">
      <c r="B3" s="4" t="s">
        <v>175</v>
      </c>
      <c r="C3" s="5"/>
      <c r="D3" s="5"/>
      <c r="E3" s="236"/>
      <c r="F3" s="230"/>
      <c r="G3" s="230"/>
      <c r="I3" s="147"/>
      <c r="M3" s="291" t="s">
        <v>254</v>
      </c>
      <c r="N3" s="135"/>
    </row>
    <row r="4" spans="2:14" s="3" customFormat="1" ht="5.0999999999999996" customHeight="1" x14ac:dyDescent="0.25">
      <c r="E4" s="237"/>
      <c r="F4" s="231"/>
      <c r="G4" s="231"/>
      <c r="I4" s="147"/>
      <c r="N4" s="135"/>
    </row>
    <row r="5" spans="2:14" ht="15" customHeight="1" x14ac:dyDescent="0.25">
      <c r="B5" s="188" t="s">
        <v>30</v>
      </c>
      <c r="C5" s="189" t="s">
        <v>84</v>
      </c>
      <c r="D5" s="226" t="s">
        <v>209</v>
      </c>
      <c r="E5" s="238" t="s">
        <v>210</v>
      </c>
      <c r="F5" s="189" t="s">
        <v>212</v>
      </c>
      <c r="G5" s="189" t="s">
        <v>211</v>
      </c>
    </row>
    <row r="6" spans="2:14" ht="15" customHeight="1" x14ac:dyDescent="0.25">
      <c r="B6" s="187">
        <v>1</v>
      </c>
      <c r="C6" s="227" t="s">
        <v>265</v>
      </c>
      <c r="D6" s="228"/>
      <c r="E6" s="239"/>
      <c r="F6" s="232"/>
      <c r="G6" s="232"/>
      <c r="K6" s="240" t="s">
        <v>213</v>
      </c>
      <c r="L6" s="2" t="s">
        <v>216</v>
      </c>
    </row>
    <row r="7" spans="2:14" ht="15" customHeight="1" x14ac:dyDescent="0.25">
      <c r="B7" s="186">
        <v>2</v>
      </c>
      <c r="C7" s="227" t="s">
        <v>266</v>
      </c>
      <c r="D7" s="228"/>
      <c r="E7" s="239"/>
      <c r="F7" s="233"/>
      <c r="G7" s="233"/>
      <c r="L7" s="135" t="s">
        <v>215</v>
      </c>
    </row>
    <row r="8" spans="2:14" ht="15" customHeight="1" x14ac:dyDescent="0.25">
      <c r="B8" s="186">
        <v>3</v>
      </c>
      <c r="C8" s="227" t="s">
        <v>267</v>
      </c>
      <c r="D8" s="228"/>
      <c r="E8" s="239"/>
      <c r="F8" s="233"/>
      <c r="G8" s="233"/>
      <c r="K8" s="240" t="s">
        <v>213</v>
      </c>
      <c r="L8" s="135" t="s">
        <v>225</v>
      </c>
    </row>
    <row r="9" spans="2:14" ht="15" customHeight="1" x14ac:dyDescent="0.25">
      <c r="B9" s="186">
        <v>4</v>
      </c>
      <c r="C9" s="227" t="s">
        <v>268</v>
      </c>
      <c r="D9" s="228"/>
      <c r="E9" s="239"/>
      <c r="F9" s="233"/>
      <c r="G9" s="233"/>
      <c r="K9" s="240" t="s">
        <v>213</v>
      </c>
      <c r="L9" s="135" t="s">
        <v>218</v>
      </c>
    </row>
    <row r="10" spans="2:14" ht="15" customHeight="1" x14ac:dyDescent="0.25">
      <c r="B10" s="186">
        <v>5</v>
      </c>
      <c r="C10" s="227" t="s">
        <v>269</v>
      </c>
      <c r="D10" s="228"/>
      <c r="E10" s="239"/>
      <c r="F10" s="233"/>
      <c r="G10" s="233"/>
      <c r="L10" s="135" t="s">
        <v>217</v>
      </c>
    </row>
    <row r="11" spans="2:14" ht="15" customHeight="1" x14ac:dyDescent="0.25">
      <c r="B11" s="186">
        <v>6</v>
      </c>
      <c r="C11" s="227" t="s">
        <v>270</v>
      </c>
      <c r="D11" s="228"/>
      <c r="E11" s="239"/>
      <c r="F11" s="233"/>
      <c r="G11" s="233"/>
      <c r="K11" s="240"/>
      <c r="L11" s="135" t="s">
        <v>219</v>
      </c>
    </row>
    <row r="12" spans="2:14" ht="15" customHeight="1" x14ac:dyDescent="0.25">
      <c r="B12" s="186">
        <v>7</v>
      </c>
      <c r="C12" s="227" t="s">
        <v>271</v>
      </c>
      <c r="D12" s="228"/>
      <c r="E12" s="239"/>
      <c r="F12" s="233"/>
      <c r="G12" s="233"/>
      <c r="L12" s="135" t="s">
        <v>221</v>
      </c>
    </row>
    <row r="13" spans="2:14" ht="15" customHeight="1" x14ac:dyDescent="0.25">
      <c r="B13" s="186">
        <v>8</v>
      </c>
      <c r="C13" s="227" t="s">
        <v>272</v>
      </c>
      <c r="D13" s="228"/>
      <c r="E13" s="239"/>
      <c r="F13" s="233"/>
      <c r="G13" s="233"/>
      <c r="L13" s="191" t="s">
        <v>220</v>
      </c>
      <c r="M13" s="135" t="s">
        <v>222</v>
      </c>
    </row>
    <row r="14" spans="2:14" ht="15" customHeight="1" x14ac:dyDescent="0.25">
      <c r="B14" s="186">
        <v>9</v>
      </c>
      <c r="C14" s="227" t="s">
        <v>273</v>
      </c>
      <c r="D14" s="228"/>
      <c r="E14" s="239"/>
      <c r="F14" s="233"/>
      <c r="G14" s="233"/>
      <c r="L14" s="191" t="s">
        <v>220</v>
      </c>
      <c r="M14" s="135" t="s">
        <v>223</v>
      </c>
    </row>
    <row r="15" spans="2:14" ht="15" customHeight="1" x14ac:dyDescent="0.25">
      <c r="B15" s="186">
        <v>10</v>
      </c>
      <c r="C15" s="227" t="s">
        <v>274</v>
      </c>
      <c r="D15" s="228"/>
      <c r="E15" s="239"/>
      <c r="F15" s="233"/>
      <c r="G15" s="233"/>
      <c r="L15" s="191" t="s">
        <v>220</v>
      </c>
      <c r="M15" s="135" t="s">
        <v>224</v>
      </c>
    </row>
    <row r="16" spans="2:14" ht="15" customHeight="1" x14ac:dyDescent="0.25">
      <c r="K16" s="240" t="s">
        <v>213</v>
      </c>
      <c r="L16" s="287" t="s">
        <v>226</v>
      </c>
    </row>
    <row r="17" spans="2:13" ht="15" customHeight="1" x14ac:dyDescent="0.25">
      <c r="B17" s="185" t="s">
        <v>155</v>
      </c>
    </row>
    <row r="18" spans="2:13" ht="15" customHeight="1" x14ac:dyDescent="0.25">
      <c r="K18" s="241" t="s">
        <v>213</v>
      </c>
      <c r="L18" s="288" t="s">
        <v>227</v>
      </c>
      <c r="M18" s="289"/>
    </row>
    <row r="19" spans="2:13" ht="15" customHeight="1" x14ac:dyDescent="0.25"/>
    <row r="20" spans="2:13" ht="15" customHeight="1" x14ac:dyDescent="0.25"/>
    <row r="21" spans="2:13" ht="15" customHeight="1" x14ac:dyDescent="0.25"/>
    <row r="22" spans="2:13" ht="15" customHeight="1" x14ac:dyDescent="0.25"/>
    <row r="23" spans="2:13" ht="15" customHeight="1" x14ac:dyDescent="0.25"/>
    <row r="24" spans="2:13" ht="15" customHeight="1" x14ac:dyDescent="0.25"/>
    <row r="25" spans="2:13" ht="15" customHeight="1" x14ac:dyDescent="0.25"/>
    <row r="26" spans="2:13" ht="15" customHeight="1" x14ac:dyDescent="0.25"/>
    <row r="27" spans="2:13" ht="15" customHeight="1" x14ac:dyDescent="0.25"/>
    <row r="28" spans="2:13" ht="15" customHeight="1" x14ac:dyDescent="0.25"/>
    <row r="29" spans="2:13" ht="15" customHeight="1" x14ac:dyDescent="0.25"/>
    <row r="30" spans="2:13" ht="15" customHeight="1" x14ac:dyDescent="0.25"/>
    <row r="31" spans="2:13" ht="15" customHeight="1" x14ac:dyDescent="0.25"/>
    <row r="32" spans="2:13"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sheetData>
  <sheetProtection sheet="1" objects="1" scenarios="1"/>
  <phoneticPr fontId="46" type="noConversion"/>
  <conditionalFormatting sqref="M3">
    <cfRule type="expression" dxfId="99" priority="1">
      <formula>$B$17="© 2022 | journalSHEET.com"</formula>
    </cfRule>
  </conditionalFormatting>
  <pageMargins left="0.45" right="0.45" top="0.5" bottom="0.5" header="0.3" footer="0.3"/>
  <pageSetup scale="9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R84"/>
  <sheetViews>
    <sheetView showGridLines="0" tabSelected="1" zoomScaleNormal="100" workbookViewId="0">
      <pane xSplit="12" ySplit="5" topLeftCell="M6" activePane="bottomRight" state="frozen"/>
      <selection pane="topRight" activeCell="M1" sqref="M1"/>
      <selection pane="bottomLeft" activeCell="A6" sqref="A6"/>
      <selection pane="bottomRight" activeCell="I62" sqref="I62"/>
    </sheetView>
  </sheetViews>
  <sheetFormatPr defaultColWidth="8.7109375" defaultRowHeight="15" x14ac:dyDescent="0.25"/>
  <cols>
    <col min="1" max="1" width="1.5703125" style="80" customWidth="1"/>
    <col min="2" max="2" width="4.42578125" style="2" customWidth="1"/>
    <col min="3" max="3" width="3.5703125" style="11" customWidth="1"/>
    <col min="4" max="4" width="5.140625" style="11" customWidth="1"/>
    <col min="5" max="5" width="10.140625" style="112" customWidth="1"/>
    <col min="6" max="6" width="19.5703125" style="59" customWidth="1"/>
    <col min="7" max="8" width="3.5703125" style="2" customWidth="1"/>
    <col min="9" max="9" width="20.5703125" style="60" customWidth="1"/>
    <col min="10" max="11" width="3.5703125" style="2" customWidth="1"/>
    <col min="12" max="12" width="1.5703125" style="2" customWidth="1"/>
    <col min="13" max="13" width="3.5703125" style="2" customWidth="1"/>
    <col min="14" max="14" width="20.5703125" style="2" customWidth="1"/>
    <col min="15" max="16" width="3.5703125" style="2" customWidth="1"/>
    <col min="17" max="17" width="20.5703125" style="2" customWidth="1"/>
    <col min="18" max="19" width="3.5703125" style="2" customWidth="1"/>
    <col min="20" max="20" width="1.5703125" style="2" customWidth="1"/>
    <col min="21" max="22" width="7.5703125" style="2" customWidth="1"/>
    <col min="23" max="23" width="1.5703125" style="2" customWidth="1"/>
    <col min="24" max="24" width="3.5703125" style="2" customWidth="1"/>
    <col min="25" max="25" width="20.5703125" style="2" customWidth="1"/>
    <col min="26" max="27" width="3.5703125" style="2" customWidth="1"/>
    <col min="28" max="28" width="20.5703125" style="2" customWidth="1"/>
    <col min="29" max="30" width="3.5703125" style="2" customWidth="1"/>
    <col min="31" max="31" width="1.5703125" style="2" customWidth="1"/>
    <col min="32" max="33" width="7.5703125" style="2" customWidth="1"/>
    <col min="34" max="34" width="1.5703125" style="2" customWidth="1"/>
    <col min="35" max="35" width="3.5703125" style="2" customWidth="1"/>
    <col min="36" max="36" width="20.5703125" style="2" customWidth="1"/>
    <col min="37" max="38" width="3.5703125" style="2" customWidth="1"/>
    <col min="39" max="39" width="20.5703125" style="2" customWidth="1"/>
    <col min="40" max="41" width="3.5703125" style="2" customWidth="1"/>
    <col min="42" max="42" width="1.5703125" style="2" customWidth="1"/>
    <col min="43" max="44" width="7.5703125" style="2" customWidth="1"/>
    <col min="45" max="45" width="2.5703125" style="2" customWidth="1"/>
    <col min="46" max="46" width="3.5703125" style="2" customWidth="1"/>
    <col min="47" max="47" width="20.5703125" style="2" customWidth="1"/>
    <col min="48" max="49" width="3.5703125" style="2" customWidth="1"/>
    <col min="50" max="50" width="20.5703125" style="2" customWidth="1"/>
    <col min="51" max="52" width="3.5703125" style="2" customWidth="1"/>
    <col min="53" max="53" width="1.5703125" style="2" customWidth="1"/>
    <col min="54" max="55" width="7.5703125" style="2" customWidth="1"/>
    <col min="56" max="56" width="2.5703125" style="2" customWidth="1"/>
    <col min="57" max="57" width="3.5703125" style="2" customWidth="1"/>
    <col min="58" max="58" width="20.5703125" style="2" customWidth="1"/>
    <col min="59" max="60" width="3.5703125" style="2" customWidth="1"/>
    <col min="61" max="61" width="20.5703125" style="2" customWidth="1"/>
    <col min="62" max="63" width="3.5703125" style="2" customWidth="1"/>
    <col min="64" max="64" width="1.5703125" style="2" customWidth="1"/>
    <col min="65" max="66" width="7.5703125" style="2" customWidth="1"/>
    <col min="67" max="67" width="2.5703125" style="2" customWidth="1"/>
    <col min="68" max="68" width="3.5703125" style="2" customWidth="1"/>
    <col min="69" max="69" width="20.5703125" style="2" customWidth="1"/>
    <col min="70" max="71" width="3.5703125" style="2" customWidth="1"/>
    <col min="72" max="72" width="20.5703125" style="2" customWidth="1"/>
    <col min="73" max="74" width="3.5703125" style="2" customWidth="1"/>
    <col min="75" max="75" width="1.5703125" style="2" customWidth="1"/>
    <col min="76" max="77" width="7.5703125" style="2" customWidth="1"/>
    <col min="78" max="78" width="2.5703125" style="2" customWidth="1"/>
    <col min="79" max="79" width="3.5703125" style="2" customWidth="1"/>
    <col min="80" max="80" width="20.5703125" style="2" customWidth="1"/>
    <col min="81" max="82" width="3.5703125" style="2" customWidth="1"/>
    <col min="83" max="83" width="20.5703125" style="2" customWidth="1"/>
    <col min="84" max="85" width="3.5703125" style="2" customWidth="1"/>
    <col min="86" max="86" width="1.5703125" style="2" customWidth="1"/>
    <col min="87" max="88" width="7.5703125" style="2" customWidth="1"/>
    <col min="89" max="89" width="2.5703125" style="2" customWidth="1"/>
    <col min="90" max="90" width="3.5703125" style="2" customWidth="1"/>
    <col min="91" max="91" width="20.5703125" style="2" customWidth="1"/>
    <col min="92" max="93" width="3.5703125" style="2" customWidth="1"/>
    <col min="94" max="94" width="20.5703125" style="2" customWidth="1"/>
    <col min="95" max="96" width="3.5703125" style="2" customWidth="1"/>
    <col min="97" max="97" width="1.5703125" style="2" customWidth="1"/>
    <col min="98" max="99" width="7.5703125" style="2" customWidth="1"/>
    <col min="100" max="100" width="2.5703125" style="2" customWidth="1"/>
    <col min="101" max="101" width="3.5703125" style="2" customWidth="1"/>
    <col min="102" max="102" width="20.5703125" style="2" customWidth="1"/>
    <col min="103" max="104" width="3.5703125" style="2" customWidth="1"/>
    <col min="105" max="105" width="20.5703125" style="2" customWidth="1"/>
    <col min="106" max="107" width="3.5703125" style="2" customWidth="1"/>
    <col min="108" max="108" width="1.5703125" style="2" customWidth="1"/>
    <col min="109" max="110" width="7.5703125" style="2" customWidth="1"/>
    <col min="111" max="111" width="2.5703125" style="2" customWidth="1"/>
    <col min="112" max="112" width="3.5703125" style="2" customWidth="1"/>
    <col min="113" max="113" width="20.5703125" style="2" customWidth="1"/>
    <col min="114" max="115" width="3.5703125" style="2" customWidth="1"/>
    <col min="116" max="116" width="20.5703125" style="2" customWidth="1"/>
    <col min="117" max="118" width="3.5703125" style="2" customWidth="1"/>
    <col min="119" max="119" width="1.5703125" style="2" customWidth="1"/>
    <col min="120" max="121" width="7.5703125" style="2" customWidth="1"/>
    <col min="122" max="122" width="2.5703125" style="2" customWidth="1"/>
    <col min="123" max="16384" width="8.7109375" style="2"/>
  </cols>
  <sheetData>
    <row r="1" spans="1:122" s="1" customFormat="1" ht="5.0999999999999996" customHeight="1" x14ac:dyDescent="0.25">
      <c r="A1" s="213"/>
      <c r="C1" s="24"/>
      <c r="D1" s="24"/>
      <c r="E1" s="25"/>
      <c r="F1" s="26"/>
      <c r="I1" s="27"/>
      <c r="L1" s="28"/>
    </row>
    <row r="2" spans="1:122" ht="5.0999999999999996" customHeight="1" x14ac:dyDescent="0.25">
      <c r="B2" s="29"/>
      <c r="C2" s="30"/>
      <c r="D2" s="30"/>
      <c r="E2" s="31"/>
      <c r="F2" s="30"/>
      <c r="G2" s="30"/>
      <c r="H2" s="30"/>
      <c r="I2" s="30"/>
      <c r="J2" s="30"/>
      <c r="K2" s="30"/>
      <c r="L2" s="32"/>
      <c r="M2" s="33"/>
      <c r="N2" s="33"/>
      <c r="O2" s="33"/>
      <c r="P2" s="33"/>
      <c r="Q2" s="33"/>
      <c r="R2" s="33"/>
      <c r="S2" s="33"/>
      <c r="T2" s="33"/>
      <c r="U2" s="33"/>
      <c r="V2" s="33"/>
      <c r="W2" s="34"/>
      <c r="X2" s="35"/>
      <c r="Y2" s="33"/>
      <c r="Z2" s="33"/>
      <c r="AA2" s="33"/>
      <c r="AB2" s="33"/>
      <c r="AC2" s="33"/>
      <c r="AD2" s="33"/>
      <c r="AE2" s="33"/>
      <c r="AF2" s="33"/>
      <c r="AG2" s="33"/>
      <c r="AH2" s="34"/>
      <c r="AI2" s="35"/>
      <c r="AJ2" s="33"/>
      <c r="AK2" s="33"/>
      <c r="AL2" s="33"/>
      <c r="AM2" s="33"/>
      <c r="AN2" s="33"/>
      <c r="AO2" s="33"/>
      <c r="AP2" s="33"/>
      <c r="AQ2" s="33"/>
      <c r="AR2" s="33"/>
      <c r="AS2" s="34"/>
      <c r="AT2" s="35"/>
      <c r="AU2" s="33"/>
      <c r="AV2" s="33"/>
      <c r="AW2" s="33"/>
      <c r="AX2" s="33"/>
      <c r="AY2" s="33"/>
      <c r="AZ2" s="33"/>
      <c r="BA2" s="33"/>
      <c r="BB2" s="33"/>
      <c r="BC2" s="33"/>
      <c r="BD2" s="34"/>
      <c r="BE2" s="35"/>
      <c r="BF2" s="33"/>
      <c r="BG2" s="33"/>
      <c r="BH2" s="33"/>
      <c r="BI2" s="33"/>
      <c r="BJ2" s="33"/>
      <c r="BK2" s="33"/>
      <c r="BL2" s="33"/>
      <c r="BM2" s="33"/>
      <c r="BN2" s="33"/>
      <c r="BO2" s="34"/>
      <c r="BP2" s="35"/>
      <c r="BQ2" s="33"/>
      <c r="BR2" s="33"/>
      <c r="BS2" s="33"/>
      <c r="BT2" s="33"/>
      <c r="BU2" s="33"/>
      <c r="BV2" s="33"/>
      <c r="BW2" s="33"/>
      <c r="BX2" s="33"/>
      <c r="BY2" s="33"/>
      <c r="BZ2" s="34"/>
      <c r="CA2" s="35"/>
      <c r="CB2" s="33"/>
      <c r="CC2" s="33"/>
      <c r="CD2" s="33"/>
      <c r="CE2" s="33"/>
      <c r="CF2" s="33"/>
      <c r="CG2" s="33"/>
      <c r="CH2" s="33"/>
      <c r="CI2" s="33"/>
      <c r="CJ2" s="33"/>
      <c r="CK2" s="34"/>
      <c r="CL2" s="35"/>
      <c r="CM2" s="33"/>
      <c r="CN2" s="33"/>
      <c r="CO2" s="33"/>
      <c r="CP2" s="33"/>
      <c r="CQ2" s="33"/>
      <c r="CR2" s="33"/>
      <c r="CS2" s="33"/>
      <c r="CT2" s="33"/>
      <c r="CU2" s="33"/>
      <c r="CV2" s="34"/>
      <c r="CW2" s="35"/>
      <c r="CX2" s="33"/>
      <c r="CY2" s="33"/>
      <c r="CZ2" s="33"/>
      <c r="DA2" s="33"/>
      <c r="DB2" s="33"/>
      <c r="DC2" s="33"/>
      <c r="DD2" s="33"/>
      <c r="DE2" s="33"/>
      <c r="DF2" s="33"/>
      <c r="DG2" s="34"/>
      <c r="DH2" s="35"/>
      <c r="DI2" s="33"/>
      <c r="DJ2" s="33"/>
      <c r="DK2" s="33"/>
      <c r="DL2" s="33"/>
      <c r="DM2" s="33"/>
      <c r="DN2" s="33"/>
      <c r="DO2" s="33"/>
      <c r="DP2" s="33"/>
      <c r="DQ2" s="33"/>
      <c r="DR2" s="34"/>
    </row>
    <row r="3" spans="1:122" ht="24.95" customHeight="1" x14ac:dyDescent="0.25">
      <c r="B3" s="378" t="s">
        <v>117</v>
      </c>
      <c r="C3" s="379"/>
      <c r="D3" s="379"/>
      <c r="E3" s="379"/>
      <c r="F3" s="379"/>
      <c r="G3" s="379"/>
      <c r="H3" s="379"/>
      <c r="I3" s="379"/>
      <c r="J3" s="379"/>
      <c r="K3" s="379"/>
      <c r="L3" s="380"/>
      <c r="M3" s="150" t="s">
        <v>104</v>
      </c>
      <c r="N3" s="36"/>
      <c r="O3" s="37"/>
      <c r="P3" s="37"/>
      <c r="Q3" s="38"/>
      <c r="R3" s="37"/>
      <c r="S3" s="37"/>
      <c r="T3" s="37"/>
      <c r="U3" s="37"/>
      <c r="V3" s="37"/>
      <c r="W3" s="39"/>
      <c r="X3" s="37"/>
      <c r="Y3" s="36"/>
      <c r="Z3" s="149" t="str">
        <f>UPPER('Game Setup'!E15)</f>
        <v>PLAYER'S PREDICTION MATCHES</v>
      </c>
      <c r="AA3" s="37"/>
      <c r="AB3" s="38"/>
      <c r="AC3" s="37"/>
      <c r="AD3" s="37"/>
      <c r="AE3" s="37"/>
      <c r="AF3" s="37"/>
      <c r="AG3" s="37"/>
      <c r="AH3" s="39"/>
      <c r="AI3" s="37"/>
      <c r="AJ3" s="36"/>
      <c r="AK3" s="37"/>
      <c r="AL3" s="37"/>
      <c r="AM3" s="38"/>
      <c r="AN3" s="37"/>
      <c r="AO3" s="37"/>
      <c r="AP3" s="37"/>
      <c r="AQ3" s="37"/>
      <c r="AR3" s="37"/>
      <c r="AS3" s="39"/>
      <c r="AT3" s="37"/>
      <c r="AU3" s="36"/>
      <c r="AV3" s="37"/>
      <c r="AW3" s="37"/>
      <c r="AX3" s="38"/>
      <c r="AY3" s="37"/>
      <c r="AZ3" s="37"/>
      <c r="BA3" s="37"/>
      <c r="BB3" s="37"/>
      <c r="BC3" s="37"/>
      <c r="BD3" s="39"/>
      <c r="BE3" s="37"/>
      <c r="BF3" s="36"/>
      <c r="BG3" s="37"/>
      <c r="BH3" s="37"/>
      <c r="BI3" s="38"/>
      <c r="BJ3" s="37"/>
      <c r="BK3" s="37"/>
      <c r="BL3" s="37"/>
      <c r="BM3" s="37"/>
      <c r="BN3" s="37"/>
      <c r="BO3" s="39"/>
      <c r="BP3" s="37"/>
      <c r="BQ3" s="36"/>
      <c r="BR3" s="37"/>
      <c r="BS3" s="37"/>
      <c r="BT3" s="38"/>
      <c r="BU3" s="37"/>
      <c r="BV3" s="37"/>
      <c r="BW3" s="37"/>
      <c r="BX3" s="37"/>
      <c r="BY3" s="37"/>
      <c r="BZ3" s="39"/>
      <c r="CA3" s="37"/>
      <c r="CB3" s="36"/>
      <c r="CC3" s="37"/>
      <c r="CD3" s="37"/>
      <c r="CE3" s="38"/>
      <c r="CF3" s="37"/>
      <c r="CG3" s="37"/>
      <c r="CH3" s="37"/>
      <c r="CI3" s="37"/>
      <c r="CJ3" s="37"/>
      <c r="CK3" s="39"/>
      <c r="CL3" s="37"/>
      <c r="CM3" s="36"/>
      <c r="CN3" s="37"/>
      <c r="CO3" s="37"/>
      <c r="CP3" s="38"/>
      <c r="CQ3" s="37"/>
      <c r="CR3" s="37"/>
      <c r="CS3" s="37"/>
      <c r="CT3" s="37"/>
      <c r="CU3" s="37"/>
      <c r="CV3" s="39"/>
      <c r="CW3" s="37"/>
      <c r="CX3" s="36"/>
      <c r="CY3" s="37"/>
      <c r="CZ3" s="37"/>
      <c r="DA3" s="38"/>
      <c r="DB3" s="37"/>
      <c r="DC3" s="37"/>
      <c r="DD3" s="37"/>
      <c r="DE3" s="37"/>
      <c r="DF3" s="37"/>
      <c r="DG3" s="39"/>
      <c r="DH3" s="37"/>
      <c r="DI3" s="36"/>
      <c r="DJ3" s="37"/>
      <c r="DK3" s="37"/>
      <c r="DL3" s="38"/>
      <c r="DM3" s="37"/>
      <c r="DN3" s="37"/>
      <c r="DO3" s="37"/>
      <c r="DP3" s="37"/>
      <c r="DQ3" s="37"/>
      <c r="DR3" s="39"/>
    </row>
    <row r="4" spans="1:122" s="40" customFormat="1" ht="15.95" customHeight="1" x14ac:dyDescent="0.25">
      <c r="A4" s="214"/>
      <c r="B4" s="378"/>
      <c r="C4" s="379"/>
      <c r="D4" s="379"/>
      <c r="E4" s="379"/>
      <c r="F4" s="379"/>
      <c r="G4" s="379"/>
      <c r="H4" s="379"/>
      <c r="I4" s="379"/>
      <c r="J4" s="379"/>
      <c r="K4" s="379"/>
      <c r="L4" s="380"/>
      <c r="M4" s="41">
        <v>1</v>
      </c>
      <c r="N4" s="42" t="s">
        <v>39</v>
      </c>
      <c r="O4" s="381" t="str">
        <f>IF(VLOOKUP(M4,Scoreboard!B8:C17,2,FALSE)&lt;&gt;"",VLOOKUP(M4,Scoreboard!B8:C17,2,FALSE),"")</f>
        <v>Player 1</v>
      </c>
      <c r="P4" s="381"/>
      <c r="Q4" s="381"/>
      <c r="R4" s="375" t="s">
        <v>40</v>
      </c>
      <c r="S4" s="375"/>
      <c r="T4" s="375"/>
      <c r="U4" s="43" t="s">
        <v>41</v>
      </c>
      <c r="V4" s="43" t="s">
        <v>42</v>
      </c>
      <c r="W4" s="44"/>
      <c r="X4" s="41">
        <f>M4+1</f>
        <v>2</v>
      </c>
      <c r="Y4" s="42" t="s">
        <v>39</v>
      </c>
      <c r="Z4" s="381" t="str">
        <f>IF(VLOOKUP(X4,Scoreboard!B8:C17,2,FALSE)&lt;&gt;"",VLOOKUP(X4,Scoreboard!B8:C17,2,FALSE),"")</f>
        <v>Player 2</v>
      </c>
      <c r="AA4" s="381"/>
      <c r="AB4" s="381"/>
      <c r="AC4" s="375" t="s">
        <v>40</v>
      </c>
      <c r="AD4" s="375"/>
      <c r="AE4" s="375"/>
      <c r="AF4" s="43" t="s">
        <v>41</v>
      </c>
      <c r="AG4" s="43" t="s">
        <v>42</v>
      </c>
      <c r="AH4" s="44"/>
      <c r="AI4" s="41">
        <f>X4+1</f>
        <v>3</v>
      </c>
      <c r="AJ4" s="42" t="s">
        <v>39</v>
      </c>
      <c r="AK4" s="381" t="str">
        <f>IF(VLOOKUP(AI4,Scoreboard!B8:C17,2,FALSE)&lt;&gt;"",VLOOKUP(AI4,Scoreboard!B8:C17,2,FALSE),"")</f>
        <v>Player 3</v>
      </c>
      <c r="AL4" s="381"/>
      <c r="AM4" s="381"/>
      <c r="AN4" s="375" t="s">
        <v>40</v>
      </c>
      <c r="AO4" s="375"/>
      <c r="AP4" s="375"/>
      <c r="AQ4" s="43" t="s">
        <v>41</v>
      </c>
      <c r="AR4" s="43" t="s">
        <v>42</v>
      </c>
      <c r="AS4" s="44"/>
      <c r="AT4" s="41">
        <f>AI4+1</f>
        <v>4</v>
      </c>
      <c r="AU4" s="42" t="s">
        <v>39</v>
      </c>
      <c r="AV4" s="381" t="str">
        <f>IF(VLOOKUP(AT4,Scoreboard!B8:C17,2,FALSE)&lt;&gt;"",VLOOKUP(AT4,Scoreboard!B8:C17,2,FALSE),"")</f>
        <v>Player 4</v>
      </c>
      <c r="AW4" s="381"/>
      <c r="AX4" s="381"/>
      <c r="AY4" s="375" t="s">
        <v>40</v>
      </c>
      <c r="AZ4" s="375"/>
      <c r="BA4" s="375"/>
      <c r="BB4" s="43" t="s">
        <v>41</v>
      </c>
      <c r="BC4" s="43" t="s">
        <v>42</v>
      </c>
      <c r="BD4" s="44"/>
      <c r="BE4" s="41">
        <f>AT4+1</f>
        <v>5</v>
      </c>
      <c r="BF4" s="42" t="s">
        <v>39</v>
      </c>
      <c r="BG4" s="381" t="str">
        <f>IF(VLOOKUP(BE4,Scoreboard!B8:C17,2,FALSE)&lt;&gt;"",VLOOKUP(BE4,Scoreboard!B8:C17,2,FALSE),"")</f>
        <v>Player 5</v>
      </c>
      <c r="BH4" s="381"/>
      <c r="BI4" s="381"/>
      <c r="BJ4" s="375" t="s">
        <v>40</v>
      </c>
      <c r="BK4" s="375"/>
      <c r="BL4" s="375"/>
      <c r="BM4" s="43" t="s">
        <v>41</v>
      </c>
      <c r="BN4" s="43" t="s">
        <v>42</v>
      </c>
      <c r="BO4" s="44"/>
      <c r="BP4" s="41">
        <f>BE4+1</f>
        <v>6</v>
      </c>
      <c r="BQ4" s="42" t="s">
        <v>39</v>
      </c>
      <c r="BR4" s="381" t="str">
        <f>IF(VLOOKUP(BP4,Scoreboard!B8:C17,2,FALSE)&lt;&gt;"",VLOOKUP(BP4,Scoreboard!B8:C17,2,FALSE),"")</f>
        <v>Player 6</v>
      </c>
      <c r="BS4" s="381"/>
      <c r="BT4" s="381"/>
      <c r="BU4" s="375" t="s">
        <v>40</v>
      </c>
      <c r="BV4" s="375"/>
      <c r="BW4" s="375"/>
      <c r="BX4" s="43" t="s">
        <v>41</v>
      </c>
      <c r="BY4" s="43" t="s">
        <v>42</v>
      </c>
      <c r="BZ4" s="44"/>
      <c r="CA4" s="41">
        <f>BP4+1</f>
        <v>7</v>
      </c>
      <c r="CB4" s="42" t="s">
        <v>39</v>
      </c>
      <c r="CC4" s="381" t="str">
        <f>IF(VLOOKUP(CA4,Scoreboard!B8:C17,2,FALSE)&lt;&gt;"",VLOOKUP(CA4,Scoreboard!B8:C17,2,FALSE),"")</f>
        <v>Player 7</v>
      </c>
      <c r="CD4" s="381"/>
      <c r="CE4" s="381"/>
      <c r="CF4" s="375" t="s">
        <v>40</v>
      </c>
      <c r="CG4" s="375"/>
      <c r="CH4" s="375"/>
      <c r="CI4" s="43" t="s">
        <v>41</v>
      </c>
      <c r="CJ4" s="43" t="s">
        <v>42</v>
      </c>
      <c r="CK4" s="44"/>
      <c r="CL4" s="41">
        <f>CA4+1</f>
        <v>8</v>
      </c>
      <c r="CM4" s="42" t="s">
        <v>39</v>
      </c>
      <c r="CN4" s="381" t="str">
        <f>IF(VLOOKUP(CL4,Scoreboard!B8:C17,2,FALSE)&lt;&gt;"",VLOOKUP(CL4,Scoreboard!B8:C17,2,FALSE),"")</f>
        <v>Player 8</v>
      </c>
      <c r="CO4" s="381"/>
      <c r="CP4" s="381"/>
      <c r="CQ4" s="375" t="s">
        <v>40</v>
      </c>
      <c r="CR4" s="375"/>
      <c r="CS4" s="375"/>
      <c r="CT4" s="43" t="s">
        <v>41</v>
      </c>
      <c r="CU4" s="43" t="s">
        <v>42</v>
      </c>
      <c r="CV4" s="44"/>
      <c r="CW4" s="41">
        <f>CL4+1</f>
        <v>9</v>
      </c>
      <c r="CX4" s="42" t="s">
        <v>39</v>
      </c>
      <c r="CY4" s="381" t="str">
        <f>IF(VLOOKUP(CW4,Scoreboard!B8:C17,2,FALSE)&lt;&gt;"",VLOOKUP(CW4,Scoreboard!B8:C17,2,FALSE),"")</f>
        <v>Player 9</v>
      </c>
      <c r="CZ4" s="381"/>
      <c r="DA4" s="381"/>
      <c r="DB4" s="375" t="s">
        <v>40</v>
      </c>
      <c r="DC4" s="375"/>
      <c r="DD4" s="375"/>
      <c r="DE4" s="43" t="s">
        <v>41</v>
      </c>
      <c r="DF4" s="43" t="s">
        <v>42</v>
      </c>
      <c r="DG4" s="44"/>
      <c r="DH4" s="41">
        <f>CW4+1</f>
        <v>10</v>
      </c>
      <c r="DI4" s="42" t="s">
        <v>39</v>
      </c>
      <c r="DJ4" s="381" t="str">
        <f>IF(VLOOKUP(DH4,Scoreboard!B8:C17,2,FALSE)&lt;&gt;"",VLOOKUP(DH4,Scoreboard!B8:C17,2,FALSE),"")</f>
        <v>Player 10</v>
      </c>
      <c r="DK4" s="381"/>
      <c r="DL4" s="381"/>
      <c r="DM4" s="375" t="s">
        <v>40</v>
      </c>
      <c r="DN4" s="375"/>
      <c r="DO4" s="375"/>
      <c r="DP4" s="43" t="s">
        <v>41</v>
      </c>
      <c r="DQ4" s="43" t="s">
        <v>42</v>
      </c>
      <c r="DR4" s="44"/>
    </row>
    <row r="5" spans="1:122" s="40" customFormat="1" ht="15.95" customHeight="1" x14ac:dyDescent="0.25">
      <c r="A5" s="214"/>
      <c r="B5" s="243"/>
      <c r="C5" s="45" t="s">
        <v>43</v>
      </c>
      <c r="D5" s="45" t="s">
        <v>44</v>
      </c>
      <c r="E5" s="45" t="s">
        <v>45</v>
      </c>
      <c r="F5" s="46" t="s">
        <v>46</v>
      </c>
      <c r="G5" s="47" t="s">
        <v>47</v>
      </c>
      <c r="H5" s="47"/>
      <c r="I5" s="48" t="s">
        <v>46</v>
      </c>
      <c r="J5" s="47"/>
      <c r="K5" s="49"/>
      <c r="L5" s="50"/>
      <c r="M5" s="41"/>
      <c r="N5" s="42" t="s">
        <v>48</v>
      </c>
      <c r="O5" s="376">
        <f ca="1">IF(O4&lt;&gt;"",INDEX('Dummy Rank'!F5:F14,MATCH(M4,'Dummy Rank'!A5:A14,0),0),"")</f>
        <v>1</v>
      </c>
      <c r="P5" s="376"/>
      <c r="Q5" s="42"/>
      <c r="R5" s="377">
        <f ca="1">U5+V5</f>
        <v>0</v>
      </c>
      <c r="S5" s="377"/>
      <c r="T5" s="377"/>
      <c r="U5" s="51">
        <f ca="1">SUM(U8:U31)+SUM(U44:U51)</f>
        <v>0</v>
      </c>
      <c r="V5" s="51">
        <f>SUM(V36:V41)+SUM(V44:V51)+SUM(V53:V55)+SUM(V57:V58)</f>
        <v>0</v>
      </c>
      <c r="W5" s="44"/>
      <c r="X5" s="41"/>
      <c r="Y5" s="42" t="s">
        <v>49</v>
      </c>
      <c r="Z5" s="376">
        <f ca="1">IF(Z4&lt;&gt;"",INDEX('Dummy Rank'!F5:F14,MATCH(X4,'Dummy Rank'!A5:A14,0),0),"")</f>
        <v>2</v>
      </c>
      <c r="AA5" s="376"/>
      <c r="AB5" s="42"/>
      <c r="AC5" s="377">
        <f ca="1">AF5+AG5</f>
        <v>0</v>
      </c>
      <c r="AD5" s="377"/>
      <c r="AE5" s="377"/>
      <c r="AF5" s="51">
        <f ca="1">SUM(AF8:AF31)+SUM(AF44:AF51)</f>
        <v>0</v>
      </c>
      <c r="AG5" s="51">
        <f>SUM(AG36:AG41)+SUM(AG44:AG51)+SUM(AG53:AG55)+SUM(AG57:AG58)</f>
        <v>0</v>
      </c>
      <c r="AH5" s="44"/>
      <c r="AI5" s="41"/>
      <c r="AJ5" s="42" t="s">
        <v>49</v>
      </c>
      <c r="AK5" s="376">
        <f ca="1">IF(AK4&lt;&gt;"",INDEX('Dummy Rank'!F5:F14,MATCH(AI4,'Dummy Rank'!A5:A14,0),0),"")</f>
        <v>3</v>
      </c>
      <c r="AL5" s="376"/>
      <c r="AM5" s="42"/>
      <c r="AN5" s="377">
        <f t="shared" ref="AN5" ca="1" si="0">AQ5+AR5</f>
        <v>0</v>
      </c>
      <c r="AO5" s="377"/>
      <c r="AP5" s="377"/>
      <c r="AQ5" s="51">
        <f ca="1">SUM(AQ8:AQ31)+SUM(AQ44:AQ51)</f>
        <v>0</v>
      </c>
      <c r="AR5" s="51">
        <f>SUM(AR36:AR41)+SUM(AR44:AR51)+SUM(AR53:AR55)+SUM(AR57:AR58)</f>
        <v>0</v>
      </c>
      <c r="AS5" s="44"/>
      <c r="AT5" s="41"/>
      <c r="AU5" s="42" t="s">
        <v>49</v>
      </c>
      <c r="AV5" s="376">
        <f ca="1">IF(AV4&lt;&gt;"",INDEX('Dummy Rank'!F5:F14,MATCH(AT4,'Dummy Rank'!A5:A14,0),0),"")</f>
        <v>4</v>
      </c>
      <c r="AW5" s="376"/>
      <c r="AX5" s="42"/>
      <c r="AY5" s="377">
        <f t="shared" ref="AY5" ca="1" si="1">BB5+BC5</f>
        <v>0</v>
      </c>
      <c r="AZ5" s="377"/>
      <c r="BA5" s="377"/>
      <c r="BB5" s="51">
        <f ca="1">SUM(BB8:BB31)+SUM(BB44:BB51)</f>
        <v>0</v>
      </c>
      <c r="BC5" s="51">
        <f>SUM(BC36:BC41)+SUM(BC44:BC51)+SUM(BC53:BC55)+SUM(BC57:BC58)</f>
        <v>0</v>
      </c>
      <c r="BD5" s="44"/>
      <c r="BE5" s="41"/>
      <c r="BF5" s="42" t="s">
        <v>49</v>
      </c>
      <c r="BG5" s="376">
        <f ca="1">IF(BG4&lt;&gt;"",INDEX('Dummy Rank'!F5:F14,MATCH(BE4,'Dummy Rank'!A5:A14,0),0),"")</f>
        <v>5</v>
      </c>
      <c r="BH5" s="376"/>
      <c r="BI5" s="42"/>
      <c r="BJ5" s="377">
        <f t="shared" ref="BJ5" ca="1" si="2">BM5+BN5</f>
        <v>0</v>
      </c>
      <c r="BK5" s="377"/>
      <c r="BL5" s="377"/>
      <c r="BM5" s="51">
        <f ca="1">SUM(BM8:BM31)+SUM(BM44:BM51)</f>
        <v>0</v>
      </c>
      <c r="BN5" s="51">
        <f>SUM(BN36:BN41)+SUM(BN44:BN51)+SUM(BN53:BN55)+SUM(BN57:BN58)</f>
        <v>0</v>
      </c>
      <c r="BO5" s="44"/>
      <c r="BP5" s="41"/>
      <c r="BQ5" s="42" t="s">
        <v>49</v>
      </c>
      <c r="BR5" s="376">
        <f ca="1">IF(BR4&lt;&gt;"",INDEX('Dummy Rank'!F5:F14,MATCH(BP4,'Dummy Rank'!A5:A14,0),0),"")</f>
        <v>6</v>
      </c>
      <c r="BS5" s="376"/>
      <c r="BT5" s="42"/>
      <c r="BU5" s="377">
        <f t="shared" ref="BU5" ca="1" si="3">BX5+BY5</f>
        <v>0</v>
      </c>
      <c r="BV5" s="377"/>
      <c r="BW5" s="377"/>
      <c r="BX5" s="51">
        <f ca="1">SUM(BX8:BX31)+SUM(BX44:BX51)</f>
        <v>0</v>
      </c>
      <c r="BY5" s="51">
        <f>SUM(BY36:BY41)+SUM(BY44:BY51)+SUM(BY53:BY55)+SUM(BY57:BY58)</f>
        <v>0</v>
      </c>
      <c r="BZ5" s="44"/>
      <c r="CA5" s="41"/>
      <c r="CB5" s="42" t="s">
        <v>49</v>
      </c>
      <c r="CC5" s="376">
        <f ca="1">IF(CC4&lt;&gt;"",INDEX('Dummy Rank'!F5:F14,MATCH(CA4,'Dummy Rank'!A5:A14,0),0),"")</f>
        <v>7</v>
      </c>
      <c r="CD5" s="376"/>
      <c r="CE5" s="42"/>
      <c r="CF5" s="377">
        <f t="shared" ref="CF5" ca="1" si="4">CI5+CJ5</f>
        <v>0</v>
      </c>
      <c r="CG5" s="377"/>
      <c r="CH5" s="377"/>
      <c r="CI5" s="51">
        <f ca="1">SUM(CI8:CI31)+SUM(CI44:CI51)</f>
        <v>0</v>
      </c>
      <c r="CJ5" s="51">
        <f>SUM(CJ36:CJ41)+SUM(CJ44:CJ51)+SUM(CJ53:CJ55)+SUM(CJ57:CJ58)</f>
        <v>0</v>
      </c>
      <c r="CK5" s="44"/>
      <c r="CL5" s="41"/>
      <c r="CM5" s="42" t="s">
        <v>49</v>
      </c>
      <c r="CN5" s="376">
        <f ca="1">IF(CN4&lt;&gt;"",INDEX('Dummy Rank'!F5:F14,MATCH(CL4,'Dummy Rank'!A5:A14,0),0),"")</f>
        <v>8</v>
      </c>
      <c r="CO5" s="376"/>
      <c r="CP5" s="42"/>
      <c r="CQ5" s="377">
        <f t="shared" ref="CQ5" ca="1" si="5">CT5+CU5</f>
        <v>0</v>
      </c>
      <c r="CR5" s="377"/>
      <c r="CS5" s="377"/>
      <c r="CT5" s="51">
        <f ca="1">SUM(CT8:CT31)+SUM(CT44:CT51)</f>
        <v>0</v>
      </c>
      <c r="CU5" s="51">
        <f>SUM(CU36:CU41)+SUM(CU44:CU51)+SUM(CU53:CU55)+SUM(CU57:CU58)</f>
        <v>0</v>
      </c>
      <c r="CV5" s="44"/>
      <c r="CW5" s="41"/>
      <c r="CX5" s="42" t="s">
        <v>49</v>
      </c>
      <c r="CY5" s="376">
        <f ca="1">IF(CY4&lt;&gt;"",INDEX('Dummy Rank'!F5:F14,MATCH(CW4,'Dummy Rank'!A5:A14,0),0),"")</f>
        <v>9</v>
      </c>
      <c r="CZ5" s="376"/>
      <c r="DA5" s="42"/>
      <c r="DB5" s="377">
        <f t="shared" ref="DB5" ca="1" si="6">DE5+DF5</f>
        <v>0</v>
      </c>
      <c r="DC5" s="377"/>
      <c r="DD5" s="377"/>
      <c r="DE5" s="51">
        <f ca="1">SUM(DE8:DE31)+SUM(DE44:DE51)</f>
        <v>0</v>
      </c>
      <c r="DF5" s="51">
        <f>SUM(DF36:DF41)+SUM(DF44:DF51)+SUM(DF53:DF55)+SUM(DF57:DF58)</f>
        <v>0</v>
      </c>
      <c r="DG5" s="44"/>
      <c r="DH5" s="41"/>
      <c r="DI5" s="42" t="s">
        <v>49</v>
      </c>
      <c r="DJ5" s="376">
        <f ca="1">IF(DJ4&lt;&gt;"",INDEX('Dummy Rank'!F5:F14,MATCH(DH4,'Dummy Rank'!A5:A14,0),0),"")</f>
        <v>10</v>
      </c>
      <c r="DK5" s="376"/>
      <c r="DL5" s="42"/>
      <c r="DM5" s="377">
        <f t="shared" ref="DM5" ca="1" si="7">DP5+DQ5</f>
        <v>0</v>
      </c>
      <c r="DN5" s="377"/>
      <c r="DO5" s="377"/>
      <c r="DP5" s="51">
        <f ca="1">SUM(DP8:DP31)+SUM(DP44:DP51)</f>
        <v>0</v>
      </c>
      <c r="DQ5" s="51">
        <f>SUM(DQ36:DQ41)+SUM(DQ44:DQ51)+SUM(DQ53:DQ55)+SUM(DQ57:DQ58)</f>
        <v>0</v>
      </c>
      <c r="DR5" s="44"/>
    </row>
    <row r="6" spans="1:122" x14ac:dyDescent="0.25">
      <c r="A6" s="80">
        <f>IF(Leaderboard!B19="© 2022 | journalSHEET.com",MAX(A7:A51),0)</f>
        <v>0</v>
      </c>
      <c r="B6" s="383" t="s">
        <v>50</v>
      </c>
      <c r="C6" s="371"/>
      <c r="D6" s="371"/>
      <c r="E6" s="371"/>
      <c r="F6" s="371"/>
      <c r="G6" s="371"/>
      <c r="H6" s="371"/>
      <c r="I6" s="371"/>
      <c r="J6" s="371"/>
      <c r="K6" s="371"/>
      <c r="L6" s="372"/>
      <c r="M6" s="384" t="s">
        <v>254</v>
      </c>
      <c r="N6" s="384"/>
      <c r="O6" s="384"/>
      <c r="P6" s="384"/>
      <c r="Q6" s="384"/>
      <c r="R6" s="384"/>
      <c r="S6" s="384"/>
      <c r="T6" s="384"/>
      <c r="U6" s="384"/>
      <c r="V6" s="384"/>
      <c r="W6" s="385"/>
      <c r="X6" s="367"/>
      <c r="Y6" s="368"/>
      <c r="Z6" s="368"/>
      <c r="AA6" s="368"/>
      <c r="AB6" s="368"/>
      <c r="AC6" s="368"/>
      <c r="AD6" s="368"/>
      <c r="AE6" s="368"/>
      <c r="AF6" s="368"/>
      <c r="AG6" s="368"/>
      <c r="AH6" s="369"/>
      <c r="AI6" s="367"/>
      <c r="AJ6" s="368"/>
      <c r="AK6" s="368"/>
      <c r="AL6" s="368"/>
      <c r="AM6" s="368"/>
      <c r="AN6" s="368"/>
      <c r="AO6" s="368"/>
      <c r="AP6" s="368"/>
      <c r="AQ6" s="368"/>
      <c r="AR6" s="368"/>
      <c r="AS6" s="369"/>
      <c r="AT6" s="367"/>
      <c r="AU6" s="368"/>
      <c r="AV6" s="368"/>
      <c r="AW6" s="368"/>
      <c r="AX6" s="368"/>
      <c r="AY6" s="368"/>
      <c r="AZ6" s="368"/>
      <c r="BA6" s="368"/>
      <c r="BB6" s="368"/>
      <c r="BC6" s="368"/>
      <c r="BD6" s="369"/>
      <c r="BE6" s="367"/>
      <c r="BF6" s="368"/>
      <c r="BG6" s="368"/>
      <c r="BH6" s="368"/>
      <c r="BI6" s="368"/>
      <c r="BJ6" s="368"/>
      <c r="BK6" s="368"/>
      <c r="BL6" s="368"/>
      <c r="BM6" s="368"/>
      <c r="BN6" s="368"/>
      <c r="BO6" s="369"/>
      <c r="BP6" s="367"/>
      <c r="BQ6" s="368"/>
      <c r="BR6" s="368"/>
      <c r="BS6" s="368"/>
      <c r="BT6" s="368"/>
      <c r="BU6" s="368"/>
      <c r="BV6" s="368"/>
      <c r="BW6" s="368"/>
      <c r="BX6" s="368"/>
      <c r="BY6" s="368"/>
      <c r="BZ6" s="369"/>
      <c r="CA6" s="367"/>
      <c r="CB6" s="368"/>
      <c r="CC6" s="368"/>
      <c r="CD6" s="368"/>
      <c r="CE6" s="368"/>
      <c r="CF6" s="368"/>
      <c r="CG6" s="368"/>
      <c r="CH6" s="368"/>
      <c r="CI6" s="368"/>
      <c r="CJ6" s="368"/>
      <c r="CK6" s="369"/>
      <c r="CL6" s="367"/>
      <c r="CM6" s="368"/>
      <c r="CN6" s="368"/>
      <c r="CO6" s="368"/>
      <c r="CP6" s="368"/>
      <c r="CQ6" s="368"/>
      <c r="CR6" s="368"/>
      <c r="CS6" s="368"/>
      <c r="CT6" s="368"/>
      <c r="CU6" s="368"/>
      <c r="CV6" s="369"/>
      <c r="CW6" s="367"/>
      <c r="CX6" s="368"/>
      <c r="CY6" s="368"/>
      <c r="CZ6" s="368"/>
      <c r="DA6" s="368"/>
      <c r="DB6" s="368"/>
      <c r="DC6" s="368"/>
      <c r="DD6" s="368"/>
      <c r="DE6" s="368"/>
      <c r="DF6" s="368"/>
      <c r="DG6" s="369"/>
      <c r="DH6" s="367"/>
      <c r="DI6" s="368"/>
      <c r="DJ6" s="368"/>
      <c r="DK6" s="368"/>
      <c r="DL6" s="368"/>
      <c r="DM6" s="368"/>
      <c r="DN6" s="368"/>
      <c r="DO6" s="368"/>
      <c r="DP6" s="368"/>
      <c r="DQ6" s="368"/>
      <c r="DR6" s="369"/>
    </row>
    <row r="7" spans="1:122" x14ac:dyDescent="0.25">
      <c r="A7" s="80">
        <v>0</v>
      </c>
      <c r="B7" s="244"/>
      <c r="C7" s="53"/>
      <c r="D7" s="53"/>
      <c r="E7" s="54"/>
      <c r="F7" s="55"/>
      <c r="G7" s="55"/>
      <c r="H7" s="55"/>
      <c r="I7" s="56"/>
      <c r="J7" s="52"/>
      <c r="K7" s="52"/>
      <c r="L7" s="57"/>
      <c r="M7" s="58">
        <f>COUNTIF(U8:U31,Pool1)</f>
        <v>0</v>
      </c>
      <c r="N7" s="59"/>
      <c r="Q7" s="60"/>
      <c r="U7" s="11"/>
      <c r="W7" s="61"/>
      <c r="X7" s="62">
        <f>COUNTIF(AF8:AF31,Pool1)</f>
        <v>0</v>
      </c>
      <c r="Y7" s="59"/>
      <c r="AB7" s="60"/>
      <c r="AH7" s="61"/>
      <c r="AI7" s="62">
        <f>COUNTIF(AQ8:AQ31,Pool1)</f>
        <v>0</v>
      </c>
      <c r="AJ7" s="59"/>
      <c r="AM7" s="60"/>
      <c r="AS7" s="61"/>
      <c r="AT7" s="62">
        <f>COUNTIF(BB8:BB31,Pool1)</f>
        <v>0</v>
      </c>
      <c r="AU7" s="59"/>
      <c r="AX7" s="60"/>
      <c r="BD7" s="61"/>
      <c r="BE7" s="62">
        <f>COUNTIF(BM8:BM31,Pool1)</f>
        <v>0</v>
      </c>
      <c r="BF7" s="59"/>
      <c r="BI7" s="60"/>
      <c r="BO7" s="61"/>
      <c r="BP7" s="62">
        <f>COUNTIF(BX8:BX31,Pool1)</f>
        <v>0</v>
      </c>
      <c r="BQ7" s="59"/>
      <c r="BT7" s="60"/>
      <c r="BZ7" s="61"/>
      <c r="CA7" s="62">
        <f>COUNTIF(CI8:CI31,Pool1)</f>
        <v>0</v>
      </c>
      <c r="CB7" s="59"/>
      <c r="CE7" s="60"/>
      <c r="CK7" s="61"/>
      <c r="CL7" s="62">
        <f>COUNTIF(CT8:CT31,Pool1)</f>
        <v>0</v>
      </c>
      <c r="CM7" s="59"/>
      <c r="CP7" s="60"/>
      <c r="CV7" s="61"/>
      <c r="CW7" s="62">
        <f>COUNTIF(DE8:DE31,Pool1)</f>
        <v>0</v>
      </c>
      <c r="CX7" s="59"/>
      <c r="DA7" s="60"/>
      <c r="DG7" s="61"/>
      <c r="DH7" s="62">
        <f>COUNTIF(DP8:DP31,Pool1)</f>
        <v>0</v>
      </c>
      <c r="DI7" s="59"/>
      <c r="DL7" s="60"/>
      <c r="DR7" s="61"/>
    </row>
    <row r="8" spans="1:122" x14ac:dyDescent="0.25">
      <c r="A8" s="80">
        <f>IF(G8&lt;&gt;"",A7+1,A7)</f>
        <v>0</v>
      </c>
      <c r="B8" s="63"/>
      <c r="C8" s="64">
        <v>1</v>
      </c>
      <c r="D8" s="65" t="s">
        <v>32</v>
      </c>
      <c r="E8" s="66">
        <v>45497.875</v>
      </c>
      <c r="F8" s="67" t="str">
        <f>'Tournament Setup'!D6</f>
        <v>France</v>
      </c>
      <c r="G8" s="68"/>
      <c r="H8" s="68"/>
      <c r="I8" s="69" t="str">
        <f>'Tournament Setup'!D7</f>
        <v>United States</v>
      </c>
      <c r="J8" s="52"/>
      <c r="K8" s="52"/>
      <c r="L8" s="57"/>
      <c r="N8" s="59" t="str">
        <f t="shared" ref="N8:N31" si="8">F8</f>
        <v>France</v>
      </c>
      <c r="O8" s="68"/>
      <c r="P8" s="68"/>
      <c r="Q8" s="60" t="str">
        <f t="shared" ref="Q8:Q31" si="9">I8</f>
        <v>United States</v>
      </c>
      <c r="U8" s="71">
        <f t="shared" ref="U8:U31" si="10">IF(AND(G8&lt;&gt;"",H8&lt;&gt;"",O8&lt;&gt;"",P8&lt;&gt;""),IF(AND(G8=O8,H8=P8),Pool1,IF((G8-H8)=(O8-P8),Pool2,IF(AND((G8&gt;H8),(O8&gt;P8)),Pool3,IF(AND((H8&gt;G8),(P8&gt;O8)),Pool3,0)))),0)</f>
        <v>0</v>
      </c>
      <c r="W8" s="61"/>
      <c r="X8" s="72"/>
      <c r="Y8" s="59" t="str">
        <f t="shared" ref="Y8:Y31" si="11">F8</f>
        <v>France</v>
      </c>
      <c r="Z8" s="68"/>
      <c r="AA8" s="68"/>
      <c r="AB8" s="60" t="str">
        <f t="shared" ref="AB8:AB31" si="12">I8</f>
        <v>United States</v>
      </c>
      <c r="AF8" s="73">
        <f t="shared" ref="AF8:AF31" si="13">IF(AND(G8&lt;&gt;"",H8&lt;&gt;"",Z8&lt;&gt;"",AA8&lt;&gt;""),IF(AND(G8=Z8,H8=AA8),Pool1,IF((G8-H8)=(Z8-AA8),Pool2,IF(AND((G8&gt;H8),(Z8&gt;AA8)),Pool3,IF(AND((H8&gt;G8),(AA8&gt;Z8)),Pool3,0)))),0)</f>
        <v>0</v>
      </c>
      <c r="AH8" s="61"/>
      <c r="AI8" s="72"/>
      <c r="AJ8" s="59" t="str">
        <f t="shared" ref="AJ8:AJ31" si="14">F8</f>
        <v>France</v>
      </c>
      <c r="AK8" s="68"/>
      <c r="AL8" s="68"/>
      <c r="AM8" s="60" t="str">
        <f t="shared" ref="AM8:AM31" si="15">I8</f>
        <v>United States</v>
      </c>
      <c r="AQ8" s="73">
        <f t="shared" ref="AQ8:AQ31" si="16">IF(AND(G8&lt;&gt;"",H8&lt;&gt;"",AK8&lt;&gt;"",AL8&lt;&gt;""),IF(AND(G8=AK8,H8=AL8),Pool1,IF((G8-H8)=(AK8-AL8),Pool2,IF(AND((G8&gt;H8),(AK8&gt;AL8)),Pool3,IF(AND((H8&gt;G8),(AL8&gt;AK8)),Pool3,0)))),0)</f>
        <v>0</v>
      </c>
      <c r="AS8" s="61"/>
      <c r="AT8" s="72"/>
      <c r="AU8" s="59" t="str">
        <f t="shared" ref="AU8:AU31" si="17">F8</f>
        <v>France</v>
      </c>
      <c r="AV8" s="68"/>
      <c r="AW8" s="68"/>
      <c r="AX8" s="60" t="str">
        <f t="shared" ref="AX8:AX31" si="18">I8</f>
        <v>United States</v>
      </c>
      <c r="BB8" s="73">
        <f t="shared" ref="BB8:BB31" si="19">IF(AND(G8&lt;&gt;"",H8&lt;&gt;"",AV8&lt;&gt;"",AW8&lt;&gt;""),IF(AND(G8=AV8,H8=AW8),Pool1,IF((G8-H8)=(AV8-AW8),Pool2,IF(AND((G8&gt;H8),(AV8&gt;AW8)),Pool3,IF(AND((H8&gt;G8),(AW8&gt;AV8)),Pool3,0)))),0)</f>
        <v>0</v>
      </c>
      <c r="BD8" s="61"/>
      <c r="BE8" s="72"/>
      <c r="BF8" s="59" t="str">
        <f t="shared" ref="BF8:BF31" si="20">F8</f>
        <v>France</v>
      </c>
      <c r="BG8" s="68"/>
      <c r="BH8" s="68"/>
      <c r="BI8" s="60" t="str">
        <f t="shared" ref="BI8:BI31" si="21">I8</f>
        <v>United States</v>
      </c>
      <c r="BM8" s="73">
        <f t="shared" ref="BM8:BM31" si="22">IF(AND(G8&lt;&gt;"",H8&lt;&gt;"",BG8&lt;&gt;"",BH8&lt;&gt;""),IF(AND(G8=BG8,H8=BH8),Pool1,IF((G8-H8)=(BG8-BH8),Pool2,IF(AND((G8&gt;H8),(BG8&gt;BH8)),Pool3,IF(AND((H8&gt;G8),(BH8&gt;BG8)),Pool3,0)))),0)</f>
        <v>0</v>
      </c>
      <c r="BO8" s="61"/>
      <c r="BP8" s="72"/>
      <c r="BQ8" s="59" t="str">
        <f t="shared" ref="BQ8:BQ31" si="23">F8</f>
        <v>France</v>
      </c>
      <c r="BR8" s="68"/>
      <c r="BS8" s="68"/>
      <c r="BT8" s="60" t="str">
        <f t="shared" ref="BT8:BT31" si="24">I8</f>
        <v>United States</v>
      </c>
      <c r="BX8" s="73">
        <f t="shared" ref="BX8:BX31" si="25">IF(AND(G8&lt;&gt;"",H8&lt;&gt;"",BR8&lt;&gt;"",BS8&lt;&gt;""),IF(AND(G8=BR8,H8=BS8),Pool1,IF((G8-H8)=(BR8-BS8),Pool2,IF(AND((G8&gt;H8),(BR8&gt;BS8)),Pool3,IF(AND((H8&gt;G8),(BS8&gt;BR8)),Pool3,0)))),0)</f>
        <v>0</v>
      </c>
      <c r="BZ8" s="61"/>
      <c r="CA8" s="72"/>
      <c r="CB8" s="59" t="str">
        <f t="shared" ref="CB8:CB31" si="26">F8</f>
        <v>France</v>
      </c>
      <c r="CC8" s="68"/>
      <c r="CD8" s="68"/>
      <c r="CE8" s="60" t="str">
        <f t="shared" ref="CE8:CE31" si="27">I8</f>
        <v>United States</v>
      </c>
      <c r="CI8" s="73">
        <f t="shared" ref="CI8:CI31" si="28">IF(AND(G8&lt;&gt;"",H8&lt;&gt;"",CC8&lt;&gt;"",CD8&lt;&gt;""),IF(AND(G8=CC8,H8=CD8),Pool1,IF((G8-H8)=(CC8-CD8),Pool2,IF(AND((G8&gt;H8),(CC8&gt;CD8)),Pool3,IF(AND((H8&gt;G8),(CD8&gt;CC8)),Pool3,0)))),0)</f>
        <v>0</v>
      </c>
      <c r="CK8" s="61"/>
      <c r="CL8" s="72"/>
      <c r="CM8" s="59" t="str">
        <f t="shared" ref="CM8:CM31" si="29">F8</f>
        <v>France</v>
      </c>
      <c r="CN8" s="68"/>
      <c r="CO8" s="68"/>
      <c r="CP8" s="60" t="str">
        <f t="shared" ref="CP8:CP31" si="30">I8</f>
        <v>United States</v>
      </c>
      <c r="CT8" s="73">
        <f t="shared" ref="CT8:CT31" si="31">IF(AND(G8&lt;&gt;"",H8&lt;&gt;"",CN8&lt;&gt;"",CO8&lt;&gt;""),IF(AND(G8=CN8,H8=CO8),Pool1,IF((G8-H8)=(CN8-CO8),Pool2,IF(AND((G8&gt;H8),(CN8&gt;CO8)),Pool3,IF(AND((H8&gt;G8),(CO8&gt;CN8)),Pool3,0)))),0)</f>
        <v>0</v>
      </c>
      <c r="CV8" s="61"/>
      <c r="CW8" s="72"/>
      <c r="CX8" s="59" t="str">
        <f t="shared" ref="CX8:CX31" si="32">F8</f>
        <v>France</v>
      </c>
      <c r="CY8" s="68"/>
      <c r="CZ8" s="68"/>
      <c r="DA8" s="60" t="str">
        <f t="shared" ref="DA8:DA31" si="33">I8</f>
        <v>United States</v>
      </c>
      <c r="DE8" s="73">
        <f t="shared" ref="DE8:DE31" si="34">IF(AND(G8&lt;&gt;"",H8&lt;&gt;"",CY8&lt;&gt;"",CZ8&lt;&gt;""),IF(AND(G8=CY8,H8=CZ8),Pool1,IF((G8-H8)=(CY8-CZ8),Pool2,IF(AND((G8&gt;H8),(CY8&gt;CZ8)),Pool3,IF(AND((H8&gt;G8),(CZ8&gt;CY8)),Pool3,0)))),0)</f>
        <v>0</v>
      </c>
      <c r="DG8" s="61"/>
      <c r="DH8" s="72"/>
      <c r="DI8" s="59" t="str">
        <f t="shared" ref="DI8:DI31" si="35">F8</f>
        <v>France</v>
      </c>
      <c r="DJ8" s="68"/>
      <c r="DK8" s="68"/>
      <c r="DL8" s="60" t="str">
        <f t="shared" ref="DL8:DL31" si="36">I8</f>
        <v>United States</v>
      </c>
      <c r="DP8" s="73">
        <f t="shared" ref="DP8:DP31" si="37">IF(AND(G8&lt;&gt;"",H8&lt;&gt;"",DJ8&lt;&gt;"",DK8&lt;&gt;""),IF(AND(G8=DJ8,H8=DK8),Pool1,IF((G8-H8)=(DJ8-DK8),Pool2,IF(AND((G8&gt;H8),(DJ8&gt;DK8)),Pool3,IF(AND((H8&gt;G8),(DK8&gt;DJ8)),Pool3,0)))),0)</f>
        <v>0</v>
      </c>
      <c r="DR8" s="61"/>
    </row>
    <row r="9" spans="1:122" x14ac:dyDescent="0.25">
      <c r="A9" s="80">
        <f t="shared" ref="A9:A31" si="38">IF(G9&lt;&gt;"",A8+1,A8)</f>
        <v>0</v>
      </c>
      <c r="B9" s="63"/>
      <c r="C9" s="64">
        <v>2</v>
      </c>
      <c r="D9" s="65" t="s">
        <v>32</v>
      </c>
      <c r="E9" s="66">
        <v>45497.708333333336</v>
      </c>
      <c r="F9" s="67" t="str">
        <f>'Tournament Setup'!D8</f>
        <v>Guinea</v>
      </c>
      <c r="G9" s="68"/>
      <c r="H9" s="68"/>
      <c r="I9" s="69" t="str">
        <f>'Tournament Setup'!D9</f>
        <v>New Zealand</v>
      </c>
      <c r="J9" s="52"/>
      <c r="K9" s="52"/>
      <c r="L9" s="57"/>
      <c r="N9" s="59" t="str">
        <f t="shared" si="8"/>
        <v>Guinea</v>
      </c>
      <c r="O9" s="68"/>
      <c r="P9" s="68"/>
      <c r="Q9" s="60" t="str">
        <f t="shared" si="9"/>
        <v>New Zealand</v>
      </c>
      <c r="U9" s="71">
        <f t="shared" si="10"/>
        <v>0</v>
      </c>
      <c r="W9" s="61"/>
      <c r="X9" s="72"/>
      <c r="Y9" s="59" t="str">
        <f t="shared" si="11"/>
        <v>Guinea</v>
      </c>
      <c r="Z9" s="68"/>
      <c r="AA9" s="68"/>
      <c r="AB9" s="60" t="str">
        <f t="shared" si="12"/>
        <v>New Zealand</v>
      </c>
      <c r="AF9" s="73">
        <f t="shared" si="13"/>
        <v>0</v>
      </c>
      <c r="AH9" s="61"/>
      <c r="AI9" s="72"/>
      <c r="AJ9" s="59" t="str">
        <f t="shared" si="14"/>
        <v>Guinea</v>
      </c>
      <c r="AK9" s="68"/>
      <c r="AL9" s="68"/>
      <c r="AM9" s="60" t="str">
        <f t="shared" si="15"/>
        <v>New Zealand</v>
      </c>
      <c r="AQ9" s="73">
        <f t="shared" si="16"/>
        <v>0</v>
      </c>
      <c r="AS9" s="61"/>
      <c r="AT9" s="72"/>
      <c r="AU9" s="59" t="str">
        <f t="shared" si="17"/>
        <v>Guinea</v>
      </c>
      <c r="AV9" s="68"/>
      <c r="AW9" s="68"/>
      <c r="AX9" s="60" t="str">
        <f t="shared" si="18"/>
        <v>New Zealand</v>
      </c>
      <c r="BB9" s="73">
        <f t="shared" si="19"/>
        <v>0</v>
      </c>
      <c r="BD9" s="61"/>
      <c r="BE9" s="72"/>
      <c r="BF9" s="59" t="str">
        <f t="shared" si="20"/>
        <v>Guinea</v>
      </c>
      <c r="BG9" s="68"/>
      <c r="BH9" s="68"/>
      <c r="BI9" s="60" t="str">
        <f t="shared" si="21"/>
        <v>New Zealand</v>
      </c>
      <c r="BM9" s="73">
        <f t="shared" si="22"/>
        <v>0</v>
      </c>
      <c r="BO9" s="61"/>
      <c r="BP9" s="72"/>
      <c r="BQ9" s="59" t="str">
        <f t="shared" si="23"/>
        <v>Guinea</v>
      </c>
      <c r="BR9" s="68"/>
      <c r="BS9" s="68"/>
      <c r="BT9" s="60" t="str">
        <f t="shared" si="24"/>
        <v>New Zealand</v>
      </c>
      <c r="BX9" s="73">
        <f t="shared" si="25"/>
        <v>0</v>
      </c>
      <c r="BZ9" s="61"/>
      <c r="CA9" s="72"/>
      <c r="CB9" s="59" t="str">
        <f t="shared" si="26"/>
        <v>Guinea</v>
      </c>
      <c r="CC9" s="68"/>
      <c r="CD9" s="68"/>
      <c r="CE9" s="60" t="str">
        <f t="shared" si="27"/>
        <v>New Zealand</v>
      </c>
      <c r="CI9" s="73">
        <f t="shared" si="28"/>
        <v>0</v>
      </c>
      <c r="CK9" s="61"/>
      <c r="CL9" s="72"/>
      <c r="CM9" s="59" t="str">
        <f t="shared" si="29"/>
        <v>Guinea</v>
      </c>
      <c r="CN9" s="68"/>
      <c r="CO9" s="68"/>
      <c r="CP9" s="60" t="str">
        <f t="shared" si="30"/>
        <v>New Zealand</v>
      </c>
      <c r="CT9" s="73">
        <f t="shared" si="31"/>
        <v>0</v>
      </c>
      <c r="CV9" s="61"/>
      <c r="CW9" s="72"/>
      <c r="CX9" s="59" t="str">
        <f t="shared" si="32"/>
        <v>Guinea</v>
      </c>
      <c r="CY9" s="68"/>
      <c r="CZ9" s="68"/>
      <c r="DA9" s="60" t="str">
        <f t="shared" si="33"/>
        <v>New Zealand</v>
      </c>
      <c r="DE9" s="73">
        <f t="shared" si="34"/>
        <v>0</v>
      </c>
      <c r="DG9" s="61"/>
      <c r="DH9" s="72"/>
      <c r="DI9" s="59" t="str">
        <f t="shared" si="35"/>
        <v>Guinea</v>
      </c>
      <c r="DJ9" s="68"/>
      <c r="DK9" s="68"/>
      <c r="DL9" s="60" t="str">
        <f t="shared" si="36"/>
        <v>New Zealand</v>
      </c>
      <c r="DP9" s="73">
        <f t="shared" si="37"/>
        <v>0</v>
      </c>
      <c r="DR9" s="61"/>
    </row>
    <row r="10" spans="1:122" x14ac:dyDescent="0.25">
      <c r="A10" s="80">
        <f t="shared" si="38"/>
        <v>0</v>
      </c>
      <c r="B10" s="63"/>
      <c r="C10" s="64">
        <v>3</v>
      </c>
      <c r="D10" s="65" t="s">
        <v>33</v>
      </c>
      <c r="E10" s="66">
        <v>45497.625</v>
      </c>
      <c r="F10" s="67" t="str">
        <f>'Tournament Setup'!D10</f>
        <v>Argentina</v>
      </c>
      <c r="G10" s="68"/>
      <c r="H10" s="68"/>
      <c r="I10" s="69" t="str">
        <f>'Tournament Setup'!D11</f>
        <v>Morocco</v>
      </c>
      <c r="J10" s="52"/>
      <c r="K10" s="52"/>
      <c r="L10" s="57"/>
      <c r="N10" s="59" t="str">
        <f t="shared" si="8"/>
        <v>Argentina</v>
      </c>
      <c r="O10" s="68"/>
      <c r="P10" s="68"/>
      <c r="Q10" s="60" t="str">
        <f t="shared" si="9"/>
        <v>Morocco</v>
      </c>
      <c r="U10" s="71">
        <f t="shared" si="10"/>
        <v>0</v>
      </c>
      <c r="W10" s="61"/>
      <c r="X10" s="72"/>
      <c r="Y10" s="59" t="str">
        <f t="shared" si="11"/>
        <v>Argentina</v>
      </c>
      <c r="Z10" s="68"/>
      <c r="AA10" s="68"/>
      <c r="AB10" s="60" t="str">
        <f t="shared" si="12"/>
        <v>Morocco</v>
      </c>
      <c r="AF10" s="73">
        <f t="shared" si="13"/>
        <v>0</v>
      </c>
      <c r="AH10" s="61"/>
      <c r="AI10" s="72"/>
      <c r="AJ10" s="59" t="str">
        <f t="shared" si="14"/>
        <v>Argentina</v>
      </c>
      <c r="AK10" s="68"/>
      <c r="AL10" s="68"/>
      <c r="AM10" s="60" t="str">
        <f t="shared" si="15"/>
        <v>Morocco</v>
      </c>
      <c r="AQ10" s="73">
        <f t="shared" si="16"/>
        <v>0</v>
      </c>
      <c r="AS10" s="61"/>
      <c r="AT10" s="72"/>
      <c r="AU10" s="59" t="str">
        <f t="shared" si="17"/>
        <v>Argentina</v>
      </c>
      <c r="AV10" s="68"/>
      <c r="AW10" s="68"/>
      <c r="AX10" s="60" t="str">
        <f t="shared" si="18"/>
        <v>Morocco</v>
      </c>
      <c r="BB10" s="73">
        <f t="shared" si="19"/>
        <v>0</v>
      </c>
      <c r="BD10" s="61"/>
      <c r="BE10" s="72"/>
      <c r="BF10" s="59" t="str">
        <f t="shared" si="20"/>
        <v>Argentina</v>
      </c>
      <c r="BG10" s="68"/>
      <c r="BH10" s="68"/>
      <c r="BI10" s="60" t="str">
        <f t="shared" si="21"/>
        <v>Morocco</v>
      </c>
      <c r="BM10" s="73">
        <f t="shared" si="22"/>
        <v>0</v>
      </c>
      <c r="BO10" s="61"/>
      <c r="BP10" s="72"/>
      <c r="BQ10" s="59" t="str">
        <f t="shared" si="23"/>
        <v>Argentina</v>
      </c>
      <c r="BR10" s="68"/>
      <c r="BS10" s="68"/>
      <c r="BT10" s="60" t="str">
        <f t="shared" si="24"/>
        <v>Morocco</v>
      </c>
      <c r="BX10" s="73">
        <f t="shared" si="25"/>
        <v>0</v>
      </c>
      <c r="BZ10" s="61"/>
      <c r="CA10" s="72"/>
      <c r="CB10" s="59" t="str">
        <f t="shared" si="26"/>
        <v>Argentina</v>
      </c>
      <c r="CC10" s="68"/>
      <c r="CD10" s="68"/>
      <c r="CE10" s="60" t="str">
        <f t="shared" si="27"/>
        <v>Morocco</v>
      </c>
      <c r="CI10" s="73">
        <f t="shared" si="28"/>
        <v>0</v>
      </c>
      <c r="CK10" s="61"/>
      <c r="CL10" s="72"/>
      <c r="CM10" s="59" t="str">
        <f t="shared" si="29"/>
        <v>Argentina</v>
      </c>
      <c r="CN10" s="68"/>
      <c r="CO10" s="68"/>
      <c r="CP10" s="60" t="str">
        <f t="shared" si="30"/>
        <v>Morocco</v>
      </c>
      <c r="CT10" s="73">
        <f t="shared" si="31"/>
        <v>0</v>
      </c>
      <c r="CV10" s="61"/>
      <c r="CW10" s="72"/>
      <c r="CX10" s="59" t="str">
        <f t="shared" si="32"/>
        <v>Argentina</v>
      </c>
      <c r="CY10" s="68"/>
      <c r="CZ10" s="68"/>
      <c r="DA10" s="60" t="str">
        <f t="shared" si="33"/>
        <v>Morocco</v>
      </c>
      <c r="DE10" s="73">
        <f t="shared" si="34"/>
        <v>0</v>
      </c>
      <c r="DG10" s="61"/>
      <c r="DH10" s="72"/>
      <c r="DI10" s="59" t="str">
        <f t="shared" si="35"/>
        <v>Argentina</v>
      </c>
      <c r="DJ10" s="68"/>
      <c r="DK10" s="68"/>
      <c r="DL10" s="60" t="str">
        <f t="shared" si="36"/>
        <v>Morocco</v>
      </c>
      <c r="DP10" s="73">
        <f t="shared" si="37"/>
        <v>0</v>
      </c>
      <c r="DR10" s="61"/>
    </row>
    <row r="11" spans="1:122" x14ac:dyDescent="0.25">
      <c r="A11" s="80">
        <f t="shared" si="38"/>
        <v>0</v>
      </c>
      <c r="B11" s="63"/>
      <c r="C11" s="64">
        <v>4</v>
      </c>
      <c r="D11" s="65" t="s">
        <v>33</v>
      </c>
      <c r="E11" s="66">
        <v>45497.791666666664</v>
      </c>
      <c r="F11" s="67" t="str">
        <f>'Tournament Setup'!D12</f>
        <v>Iraq</v>
      </c>
      <c r="G11" s="68"/>
      <c r="H11" s="68"/>
      <c r="I11" s="69" t="str">
        <f>'Tournament Setup'!D13</f>
        <v>Ukraine</v>
      </c>
      <c r="J11" s="52"/>
      <c r="K11" s="52"/>
      <c r="L11" s="57"/>
      <c r="N11" s="59" t="str">
        <f t="shared" si="8"/>
        <v>Iraq</v>
      </c>
      <c r="O11" s="68"/>
      <c r="P11" s="68"/>
      <c r="Q11" s="60" t="str">
        <f t="shared" si="9"/>
        <v>Ukraine</v>
      </c>
      <c r="U11" s="71">
        <f t="shared" si="10"/>
        <v>0</v>
      </c>
      <c r="W11" s="61"/>
      <c r="X11" s="72"/>
      <c r="Y11" s="59" t="str">
        <f t="shared" si="11"/>
        <v>Iraq</v>
      </c>
      <c r="Z11" s="68"/>
      <c r="AA11" s="68"/>
      <c r="AB11" s="60" t="str">
        <f t="shared" si="12"/>
        <v>Ukraine</v>
      </c>
      <c r="AF11" s="73">
        <f t="shared" si="13"/>
        <v>0</v>
      </c>
      <c r="AH11" s="61"/>
      <c r="AI11" s="72"/>
      <c r="AJ11" s="59" t="str">
        <f t="shared" si="14"/>
        <v>Iraq</v>
      </c>
      <c r="AK11" s="68"/>
      <c r="AL11" s="68"/>
      <c r="AM11" s="60" t="str">
        <f t="shared" si="15"/>
        <v>Ukraine</v>
      </c>
      <c r="AQ11" s="73">
        <f t="shared" si="16"/>
        <v>0</v>
      </c>
      <c r="AS11" s="61"/>
      <c r="AT11" s="72"/>
      <c r="AU11" s="59" t="str">
        <f t="shared" si="17"/>
        <v>Iraq</v>
      </c>
      <c r="AV11" s="68"/>
      <c r="AW11" s="68"/>
      <c r="AX11" s="60" t="str">
        <f t="shared" si="18"/>
        <v>Ukraine</v>
      </c>
      <c r="BB11" s="73">
        <f t="shared" si="19"/>
        <v>0</v>
      </c>
      <c r="BD11" s="61"/>
      <c r="BE11" s="72"/>
      <c r="BF11" s="59" t="str">
        <f t="shared" si="20"/>
        <v>Iraq</v>
      </c>
      <c r="BG11" s="68"/>
      <c r="BH11" s="68"/>
      <c r="BI11" s="60" t="str">
        <f t="shared" si="21"/>
        <v>Ukraine</v>
      </c>
      <c r="BM11" s="73">
        <f t="shared" si="22"/>
        <v>0</v>
      </c>
      <c r="BO11" s="61"/>
      <c r="BP11" s="72"/>
      <c r="BQ11" s="59" t="str">
        <f t="shared" si="23"/>
        <v>Iraq</v>
      </c>
      <c r="BR11" s="68"/>
      <c r="BS11" s="68"/>
      <c r="BT11" s="60" t="str">
        <f t="shared" si="24"/>
        <v>Ukraine</v>
      </c>
      <c r="BX11" s="73">
        <f t="shared" si="25"/>
        <v>0</v>
      </c>
      <c r="BZ11" s="61"/>
      <c r="CA11" s="72"/>
      <c r="CB11" s="59" t="str">
        <f t="shared" si="26"/>
        <v>Iraq</v>
      </c>
      <c r="CC11" s="68"/>
      <c r="CD11" s="68"/>
      <c r="CE11" s="60" t="str">
        <f t="shared" si="27"/>
        <v>Ukraine</v>
      </c>
      <c r="CI11" s="73">
        <f t="shared" si="28"/>
        <v>0</v>
      </c>
      <c r="CK11" s="61"/>
      <c r="CL11" s="72"/>
      <c r="CM11" s="59" t="str">
        <f t="shared" si="29"/>
        <v>Iraq</v>
      </c>
      <c r="CN11" s="68"/>
      <c r="CO11" s="68"/>
      <c r="CP11" s="60" t="str">
        <f t="shared" si="30"/>
        <v>Ukraine</v>
      </c>
      <c r="CT11" s="73">
        <f t="shared" si="31"/>
        <v>0</v>
      </c>
      <c r="CV11" s="61"/>
      <c r="CW11" s="72"/>
      <c r="CX11" s="59" t="str">
        <f t="shared" si="32"/>
        <v>Iraq</v>
      </c>
      <c r="CY11" s="68"/>
      <c r="CZ11" s="68"/>
      <c r="DA11" s="60" t="str">
        <f t="shared" si="33"/>
        <v>Ukraine</v>
      </c>
      <c r="DE11" s="73">
        <f t="shared" si="34"/>
        <v>0</v>
      </c>
      <c r="DG11" s="61"/>
      <c r="DH11" s="72"/>
      <c r="DI11" s="59" t="str">
        <f t="shared" si="35"/>
        <v>Iraq</v>
      </c>
      <c r="DJ11" s="68"/>
      <c r="DK11" s="68"/>
      <c r="DL11" s="60" t="str">
        <f t="shared" si="36"/>
        <v>Ukraine</v>
      </c>
      <c r="DP11" s="73">
        <f t="shared" si="37"/>
        <v>0</v>
      </c>
      <c r="DR11" s="61"/>
    </row>
    <row r="12" spans="1:122" x14ac:dyDescent="0.25">
      <c r="A12" s="80">
        <f t="shared" si="38"/>
        <v>0</v>
      </c>
      <c r="B12" s="63"/>
      <c r="C12" s="64">
        <v>5</v>
      </c>
      <c r="D12" s="65" t="s">
        <v>35</v>
      </c>
      <c r="E12" s="66">
        <v>45497.625</v>
      </c>
      <c r="F12" s="67" t="str">
        <f>'Tournament Setup'!D14</f>
        <v>Uzbekistan</v>
      </c>
      <c r="G12" s="68"/>
      <c r="H12" s="68"/>
      <c r="I12" s="69" t="str">
        <f>'Tournament Setup'!D15</f>
        <v>Spain</v>
      </c>
      <c r="J12" s="52"/>
      <c r="K12" s="52"/>
      <c r="L12" s="57"/>
      <c r="N12" s="59" t="str">
        <f t="shared" si="8"/>
        <v>Uzbekistan</v>
      </c>
      <c r="O12" s="68"/>
      <c r="P12" s="68"/>
      <c r="Q12" s="60" t="str">
        <f t="shared" si="9"/>
        <v>Spain</v>
      </c>
      <c r="U12" s="71">
        <f t="shared" si="10"/>
        <v>0</v>
      </c>
      <c r="W12" s="61"/>
      <c r="X12" s="72"/>
      <c r="Y12" s="59" t="str">
        <f t="shared" si="11"/>
        <v>Uzbekistan</v>
      </c>
      <c r="Z12" s="68"/>
      <c r="AA12" s="68"/>
      <c r="AB12" s="60" t="str">
        <f t="shared" si="12"/>
        <v>Spain</v>
      </c>
      <c r="AF12" s="73">
        <f t="shared" si="13"/>
        <v>0</v>
      </c>
      <c r="AH12" s="61"/>
      <c r="AI12" s="72"/>
      <c r="AJ12" s="59" t="str">
        <f t="shared" si="14"/>
        <v>Uzbekistan</v>
      </c>
      <c r="AK12" s="68"/>
      <c r="AL12" s="68"/>
      <c r="AM12" s="60" t="str">
        <f t="shared" si="15"/>
        <v>Spain</v>
      </c>
      <c r="AQ12" s="73">
        <f t="shared" si="16"/>
        <v>0</v>
      </c>
      <c r="AS12" s="61"/>
      <c r="AT12" s="72"/>
      <c r="AU12" s="59" t="str">
        <f t="shared" si="17"/>
        <v>Uzbekistan</v>
      </c>
      <c r="AV12" s="68"/>
      <c r="AW12" s="68"/>
      <c r="AX12" s="60" t="str">
        <f t="shared" si="18"/>
        <v>Spain</v>
      </c>
      <c r="BB12" s="73">
        <f t="shared" si="19"/>
        <v>0</v>
      </c>
      <c r="BD12" s="61"/>
      <c r="BE12" s="72"/>
      <c r="BF12" s="59" t="str">
        <f t="shared" si="20"/>
        <v>Uzbekistan</v>
      </c>
      <c r="BG12" s="68"/>
      <c r="BH12" s="68"/>
      <c r="BI12" s="60" t="str">
        <f t="shared" si="21"/>
        <v>Spain</v>
      </c>
      <c r="BM12" s="73">
        <f t="shared" si="22"/>
        <v>0</v>
      </c>
      <c r="BO12" s="61"/>
      <c r="BP12" s="72"/>
      <c r="BQ12" s="59" t="str">
        <f t="shared" si="23"/>
        <v>Uzbekistan</v>
      </c>
      <c r="BR12" s="68"/>
      <c r="BS12" s="68"/>
      <c r="BT12" s="60" t="str">
        <f t="shared" si="24"/>
        <v>Spain</v>
      </c>
      <c r="BX12" s="73">
        <f t="shared" si="25"/>
        <v>0</v>
      </c>
      <c r="BZ12" s="61"/>
      <c r="CA12" s="72"/>
      <c r="CB12" s="59" t="str">
        <f t="shared" si="26"/>
        <v>Uzbekistan</v>
      </c>
      <c r="CC12" s="68"/>
      <c r="CD12" s="68"/>
      <c r="CE12" s="60" t="str">
        <f t="shared" si="27"/>
        <v>Spain</v>
      </c>
      <c r="CI12" s="73">
        <f t="shared" si="28"/>
        <v>0</v>
      </c>
      <c r="CK12" s="61"/>
      <c r="CL12" s="72"/>
      <c r="CM12" s="59" t="str">
        <f t="shared" si="29"/>
        <v>Uzbekistan</v>
      </c>
      <c r="CN12" s="68"/>
      <c r="CO12" s="68"/>
      <c r="CP12" s="60" t="str">
        <f t="shared" si="30"/>
        <v>Spain</v>
      </c>
      <c r="CT12" s="73">
        <f t="shared" si="31"/>
        <v>0</v>
      </c>
      <c r="CV12" s="61"/>
      <c r="CW12" s="72"/>
      <c r="CX12" s="59" t="str">
        <f t="shared" si="32"/>
        <v>Uzbekistan</v>
      </c>
      <c r="CY12" s="68"/>
      <c r="CZ12" s="68"/>
      <c r="DA12" s="60" t="str">
        <f t="shared" si="33"/>
        <v>Spain</v>
      </c>
      <c r="DE12" s="73">
        <f t="shared" si="34"/>
        <v>0</v>
      </c>
      <c r="DG12" s="61"/>
      <c r="DH12" s="72"/>
      <c r="DI12" s="59" t="str">
        <f t="shared" si="35"/>
        <v>Uzbekistan</v>
      </c>
      <c r="DJ12" s="68"/>
      <c r="DK12" s="68"/>
      <c r="DL12" s="60" t="str">
        <f t="shared" si="36"/>
        <v>Spain</v>
      </c>
      <c r="DP12" s="73">
        <f t="shared" si="37"/>
        <v>0</v>
      </c>
      <c r="DR12" s="61"/>
    </row>
    <row r="13" spans="1:122" x14ac:dyDescent="0.25">
      <c r="A13" s="80">
        <f t="shared" si="38"/>
        <v>0</v>
      </c>
      <c r="B13" s="63"/>
      <c r="C13" s="64">
        <v>6</v>
      </c>
      <c r="D13" s="65" t="s">
        <v>35</v>
      </c>
      <c r="E13" s="66">
        <v>45497.708333333336</v>
      </c>
      <c r="F13" s="67" t="str">
        <f>'Tournament Setup'!D16</f>
        <v>Egypt</v>
      </c>
      <c r="G13" s="68"/>
      <c r="H13" s="68"/>
      <c r="I13" s="69" t="str">
        <f>'Tournament Setup'!D17</f>
        <v>Dominican Republic</v>
      </c>
      <c r="J13" s="52"/>
      <c r="K13" s="52"/>
      <c r="L13" s="57"/>
      <c r="N13" s="59" t="str">
        <f t="shared" si="8"/>
        <v>Egypt</v>
      </c>
      <c r="O13" s="68"/>
      <c r="P13" s="68"/>
      <c r="Q13" s="60" t="str">
        <f t="shared" si="9"/>
        <v>Dominican Republic</v>
      </c>
      <c r="U13" s="71">
        <f t="shared" si="10"/>
        <v>0</v>
      </c>
      <c r="W13" s="61"/>
      <c r="X13" s="72"/>
      <c r="Y13" s="59" t="str">
        <f t="shared" si="11"/>
        <v>Egypt</v>
      </c>
      <c r="Z13" s="68"/>
      <c r="AA13" s="68"/>
      <c r="AB13" s="60" t="str">
        <f t="shared" si="12"/>
        <v>Dominican Republic</v>
      </c>
      <c r="AF13" s="73">
        <f t="shared" si="13"/>
        <v>0</v>
      </c>
      <c r="AH13" s="61"/>
      <c r="AI13" s="72"/>
      <c r="AJ13" s="59" t="str">
        <f t="shared" si="14"/>
        <v>Egypt</v>
      </c>
      <c r="AK13" s="68"/>
      <c r="AL13" s="68"/>
      <c r="AM13" s="60" t="str">
        <f t="shared" si="15"/>
        <v>Dominican Republic</v>
      </c>
      <c r="AQ13" s="73">
        <f t="shared" si="16"/>
        <v>0</v>
      </c>
      <c r="AS13" s="61"/>
      <c r="AT13" s="72"/>
      <c r="AU13" s="59" t="str">
        <f t="shared" si="17"/>
        <v>Egypt</v>
      </c>
      <c r="AV13" s="68"/>
      <c r="AW13" s="68"/>
      <c r="AX13" s="60" t="str">
        <f t="shared" si="18"/>
        <v>Dominican Republic</v>
      </c>
      <c r="BB13" s="73">
        <f t="shared" si="19"/>
        <v>0</v>
      </c>
      <c r="BD13" s="61"/>
      <c r="BE13" s="72"/>
      <c r="BF13" s="59" t="str">
        <f t="shared" si="20"/>
        <v>Egypt</v>
      </c>
      <c r="BG13" s="68"/>
      <c r="BH13" s="68"/>
      <c r="BI13" s="60" t="str">
        <f t="shared" si="21"/>
        <v>Dominican Republic</v>
      </c>
      <c r="BM13" s="73">
        <f t="shared" si="22"/>
        <v>0</v>
      </c>
      <c r="BO13" s="61"/>
      <c r="BP13" s="72"/>
      <c r="BQ13" s="59" t="str">
        <f t="shared" si="23"/>
        <v>Egypt</v>
      </c>
      <c r="BR13" s="68"/>
      <c r="BS13" s="68"/>
      <c r="BT13" s="60" t="str">
        <f t="shared" si="24"/>
        <v>Dominican Republic</v>
      </c>
      <c r="BX13" s="73">
        <f t="shared" si="25"/>
        <v>0</v>
      </c>
      <c r="BZ13" s="61"/>
      <c r="CA13" s="72"/>
      <c r="CB13" s="59" t="str">
        <f t="shared" si="26"/>
        <v>Egypt</v>
      </c>
      <c r="CC13" s="68"/>
      <c r="CD13" s="68"/>
      <c r="CE13" s="60" t="str">
        <f t="shared" si="27"/>
        <v>Dominican Republic</v>
      </c>
      <c r="CI13" s="73">
        <f t="shared" si="28"/>
        <v>0</v>
      </c>
      <c r="CK13" s="61"/>
      <c r="CL13" s="72"/>
      <c r="CM13" s="59" t="str">
        <f t="shared" si="29"/>
        <v>Egypt</v>
      </c>
      <c r="CN13" s="68"/>
      <c r="CO13" s="68"/>
      <c r="CP13" s="60" t="str">
        <f t="shared" si="30"/>
        <v>Dominican Republic</v>
      </c>
      <c r="CT13" s="73">
        <f t="shared" si="31"/>
        <v>0</v>
      </c>
      <c r="CV13" s="61"/>
      <c r="CW13" s="72"/>
      <c r="CX13" s="59" t="str">
        <f t="shared" si="32"/>
        <v>Egypt</v>
      </c>
      <c r="CY13" s="68"/>
      <c r="CZ13" s="68"/>
      <c r="DA13" s="60" t="str">
        <f t="shared" si="33"/>
        <v>Dominican Republic</v>
      </c>
      <c r="DE13" s="73">
        <f t="shared" si="34"/>
        <v>0</v>
      </c>
      <c r="DG13" s="61"/>
      <c r="DH13" s="72"/>
      <c r="DI13" s="59" t="str">
        <f t="shared" si="35"/>
        <v>Egypt</v>
      </c>
      <c r="DJ13" s="68"/>
      <c r="DK13" s="68"/>
      <c r="DL13" s="60" t="str">
        <f t="shared" si="36"/>
        <v>Dominican Republic</v>
      </c>
      <c r="DP13" s="73">
        <f t="shared" si="37"/>
        <v>0</v>
      </c>
      <c r="DR13" s="61"/>
    </row>
    <row r="14" spans="1:122" x14ac:dyDescent="0.25">
      <c r="A14" s="80">
        <f t="shared" si="38"/>
        <v>0</v>
      </c>
      <c r="B14" s="63"/>
      <c r="C14" s="64">
        <v>7</v>
      </c>
      <c r="D14" s="65" t="s">
        <v>37</v>
      </c>
      <c r="E14" s="66">
        <v>45497.791666666664</v>
      </c>
      <c r="F14" s="67" t="str">
        <f>'Tournament Setup'!D20</f>
        <v>Mali</v>
      </c>
      <c r="G14" s="68"/>
      <c r="H14" s="68"/>
      <c r="I14" s="69" t="str">
        <f>'Tournament Setup'!D21</f>
        <v>Israel</v>
      </c>
      <c r="J14" s="52"/>
      <c r="K14" s="52"/>
      <c r="L14" s="57"/>
      <c r="N14" s="59" t="str">
        <f t="shared" si="8"/>
        <v>Mali</v>
      </c>
      <c r="O14" s="68"/>
      <c r="P14" s="68"/>
      <c r="Q14" s="60" t="str">
        <f t="shared" si="9"/>
        <v>Israel</v>
      </c>
      <c r="U14" s="71">
        <f t="shared" si="10"/>
        <v>0</v>
      </c>
      <c r="W14" s="61"/>
      <c r="X14" s="72"/>
      <c r="Y14" s="59" t="str">
        <f t="shared" si="11"/>
        <v>Mali</v>
      </c>
      <c r="Z14" s="68"/>
      <c r="AA14" s="68"/>
      <c r="AB14" s="60" t="str">
        <f t="shared" si="12"/>
        <v>Israel</v>
      </c>
      <c r="AF14" s="73">
        <f t="shared" si="13"/>
        <v>0</v>
      </c>
      <c r="AH14" s="61"/>
      <c r="AI14" s="72"/>
      <c r="AJ14" s="59" t="str">
        <f t="shared" si="14"/>
        <v>Mali</v>
      </c>
      <c r="AK14" s="68"/>
      <c r="AL14" s="68"/>
      <c r="AM14" s="60" t="str">
        <f t="shared" si="15"/>
        <v>Israel</v>
      </c>
      <c r="AQ14" s="73">
        <f t="shared" si="16"/>
        <v>0</v>
      </c>
      <c r="AS14" s="61"/>
      <c r="AT14" s="72"/>
      <c r="AU14" s="59" t="str">
        <f t="shared" si="17"/>
        <v>Mali</v>
      </c>
      <c r="AV14" s="68"/>
      <c r="AW14" s="68"/>
      <c r="AX14" s="60" t="str">
        <f t="shared" si="18"/>
        <v>Israel</v>
      </c>
      <c r="BB14" s="73">
        <f t="shared" si="19"/>
        <v>0</v>
      </c>
      <c r="BD14" s="61"/>
      <c r="BE14" s="72"/>
      <c r="BF14" s="59" t="str">
        <f t="shared" si="20"/>
        <v>Mali</v>
      </c>
      <c r="BG14" s="68"/>
      <c r="BH14" s="68"/>
      <c r="BI14" s="60" t="str">
        <f t="shared" si="21"/>
        <v>Israel</v>
      </c>
      <c r="BM14" s="73">
        <f t="shared" si="22"/>
        <v>0</v>
      </c>
      <c r="BO14" s="61"/>
      <c r="BP14" s="72"/>
      <c r="BQ14" s="59" t="str">
        <f t="shared" si="23"/>
        <v>Mali</v>
      </c>
      <c r="BR14" s="68"/>
      <c r="BS14" s="68"/>
      <c r="BT14" s="60" t="str">
        <f t="shared" si="24"/>
        <v>Israel</v>
      </c>
      <c r="BX14" s="73">
        <f t="shared" si="25"/>
        <v>0</v>
      </c>
      <c r="BZ14" s="61"/>
      <c r="CA14" s="72"/>
      <c r="CB14" s="59" t="str">
        <f t="shared" si="26"/>
        <v>Mali</v>
      </c>
      <c r="CC14" s="68"/>
      <c r="CD14" s="68"/>
      <c r="CE14" s="60" t="str">
        <f t="shared" si="27"/>
        <v>Israel</v>
      </c>
      <c r="CI14" s="73">
        <f t="shared" si="28"/>
        <v>0</v>
      </c>
      <c r="CK14" s="61"/>
      <c r="CL14" s="72"/>
      <c r="CM14" s="59" t="str">
        <f t="shared" si="29"/>
        <v>Mali</v>
      </c>
      <c r="CN14" s="68"/>
      <c r="CO14" s="68"/>
      <c r="CP14" s="60" t="str">
        <f t="shared" si="30"/>
        <v>Israel</v>
      </c>
      <c r="CT14" s="73">
        <f t="shared" si="31"/>
        <v>0</v>
      </c>
      <c r="CV14" s="61"/>
      <c r="CW14" s="72"/>
      <c r="CX14" s="59" t="str">
        <f t="shared" si="32"/>
        <v>Mali</v>
      </c>
      <c r="CY14" s="68"/>
      <c r="CZ14" s="68"/>
      <c r="DA14" s="60" t="str">
        <f t="shared" si="33"/>
        <v>Israel</v>
      </c>
      <c r="DE14" s="73">
        <f t="shared" si="34"/>
        <v>0</v>
      </c>
      <c r="DG14" s="61"/>
      <c r="DH14" s="72"/>
      <c r="DI14" s="59" t="str">
        <f t="shared" si="35"/>
        <v>Mali</v>
      </c>
      <c r="DJ14" s="68"/>
      <c r="DK14" s="68"/>
      <c r="DL14" s="60" t="str">
        <f t="shared" si="36"/>
        <v>Israel</v>
      </c>
      <c r="DP14" s="73">
        <f t="shared" si="37"/>
        <v>0</v>
      </c>
      <c r="DR14" s="61"/>
    </row>
    <row r="15" spans="1:122" x14ac:dyDescent="0.25">
      <c r="A15" s="80">
        <f t="shared" si="38"/>
        <v>0</v>
      </c>
      <c r="B15" s="63"/>
      <c r="C15" s="64">
        <v>8</v>
      </c>
      <c r="D15" s="65" t="s">
        <v>37</v>
      </c>
      <c r="E15" s="66">
        <v>45497.875</v>
      </c>
      <c r="F15" s="67" t="str">
        <f>'Tournament Setup'!D18</f>
        <v>Japan</v>
      </c>
      <c r="G15" s="68"/>
      <c r="H15" s="68"/>
      <c r="I15" s="69" t="str">
        <f>'Tournament Setup'!D19</f>
        <v>Paraguay</v>
      </c>
      <c r="J15" s="52"/>
      <c r="K15" s="52"/>
      <c r="L15" s="57"/>
      <c r="N15" s="59" t="str">
        <f t="shared" si="8"/>
        <v>Japan</v>
      </c>
      <c r="O15" s="68"/>
      <c r="P15" s="68"/>
      <c r="Q15" s="60" t="str">
        <f t="shared" si="9"/>
        <v>Paraguay</v>
      </c>
      <c r="U15" s="71">
        <f t="shared" si="10"/>
        <v>0</v>
      </c>
      <c r="W15" s="61"/>
      <c r="X15" s="72"/>
      <c r="Y15" s="59" t="str">
        <f t="shared" si="11"/>
        <v>Japan</v>
      </c>
      <c r="Z15" s="68"/>
      <c r="AA15" s="68"/>
      <c r="AB15" s="60" t="str">
        <f t="shared" si="12"/>
        <v>Paraguay</v>
      </c>
      <c r="AF15" s="73">
        <f t="shared" si="13"/>
        <v>0</v>
      </c>
      <c r="AH15" s="61"/>
      <c r="AI15" s="72"/>
      <c r="AJ15" s="59" t="str">
        <f t="shared" si="14"/>
        <v>Japan</v>
      </c>
      <c r="AK15" s="68"/>
      <c r="AL15" s="68"/>
      <c r="AM15" s="60" t="str">
        <f t="shared" si="15"/>
        <v>Paraguay</v>
      </c>
      <c r="AQ15" s="73">
        <f t="shared" si="16"/>
        <v>0</v>
      </c>
      <c r="AS15" s="61"/>
      <c r="AT15" s="72"/>
      <c r="AU15" s="59" t="str">
        <f t="shared" si="17"/>
        <v>Japan</v>
      </c>
      <c r="AV15" s="68"/>
      <c r="AW15" s="68"/>
      <c r="AX15" s="60" t="str">
        <f t="shared" si="18"/>
        <v>Paraguay</v>
      </c>
      <c r="BB15" s="73">
        <f t="shared" si="19"/>
        <v>0</v>
      </c>
      <c r="BD15" s="61"/>
      <c r="BE15" s="72"/>
      <c r="BF15" s="59" t="str">
        <f t="shared" si="20"/>
        <v>Japan</v>
      </c>
      <c r="BG15" s="68"/>
      <c r="BH15" s="68"/>
      <c r="BI15" s="60" t="str">
        <f t="shared" si="21"/>
        <v>Paraguay</v>
      </c>
      <c r="BM15" s="73">
        <f t="shared" si="22"/>
        <v>0</v>
      </c>
      <c r="BO15" s="61"/>
      <c r="BP15" s="72"/>
      <c r="BQ15" s="59" t="str">
        <f t="shared" si="23"/>
        <v>Japan</v>
      </c>
      <c r="BR15" s="68"/>
      <c r="BS15" s="68"/>
      <c r="BT15" s="60" t="str">
        <f t="shared" si="24"/>
        <v>Paraguay</v>
      </c>
      <c r="BX15" s="73">
        <f t="shared" si="25"/>
        <v>0</v>
      </c>
      <c r="BZ15" s="61"/>
      <c r="CA15" s="72"/>
      <c r="CB15" s="59" t="str">
        <f t="shared" si="26"/>
        <v>Japan</v>
      </c>
      <c r="CC15" s="68"/>
      <c r="CD15" s="68"/>
      <c r="CE15" s="60" t="str">
        <f t="shared" si="27"/>
        <v>Paraguay</v>
      </c>
      <c r="CI15" s="73">
        <f t="shared" si="28"/>
        <v>0</v>
      </c>
      <c r="CK15" s="61"/>
      <c r="CL15" s="72"/>
      <c r="CM15" s="59" t="str">
        <f t="shared" si="29"/>
        <v>Japan</v>
      </c>
      <c r="CN15" s="68"/>
      <c r="CO15" s="68"/>
      <c r="CP15" s="60" t="str">
        <f t="shared" si="30"/>
        <v>Paraguay</v>
      </c>
      <c r="CT15" s="73">
        <f t="shared" si="31"/>
        <v>0</v>
      </c>
      <c r="CV15" s="61"/>
      <c r="CW15" s="72"/>
      <c r="CX15" s="59" t="str">
        <f t="shared" si="32"/>
        <v>Japan</v>
      </c>
      <c r="CY15" s="68"/>
      <c r="CZ15" s="68"/>
      <c r="DA15" s="60" t="str">
        <f t="shared" si="33"/>
        <v>Paraguay</v>
      </c>
      <c r="DE15" s="73">
        <f t="shared" si="34"/>
        <v>0</v>
      </c>
      <c r="DG15" s="61"/>
      <c r="DH15" s="72"/>
      <c r="DI15" s="59" t="str">
        <f t="shared" si="35"/>
        <v>Japan</v>
      </c>
      <c r="DJ15" s="68"/>
      <c r="DK15" s="68"/>
      <c r="DL15" s="60" t="str">
        <f t="shared" si="36"/>
        <v>Paraguay</v>
      </c>
      <c r="DP15" s="73">
        <f t="shared" si="37"/>
        <v>0</v>
      </c>
      <c r="DR15" s="61"/>
    </row>
    <row r="16" spans="1:122" x14ac:dyDescent="0.25">
      <c r="A16" s="80">
        <f t="shared" si="38"/>
        <v>0</v>
      </c>
      <c r="B16" s="63"/>
      <c r="C16" s="64">
        <v>9</v>
      </c>
      <c r="D16" s="65" t="s">
        <v>32</v>
      </c>
      <c r="E16" s="66">
        <v>45500.791666666664</v>
      </c>
      <c r="F16" s="67" t="str">
        <f>F8</f>
        <v>France</v>
      </c>
      <c r="G16" s="68"/>
      <c r="H16" s="68"/>
      <c r="I16" s="69" t="str">
        <f>F9</f>
        <v>Guinea</v>
      </c>
      <c r="J16" s="52"/>
      <c r="K16" s="52"/>
      <c r="L16" s="57"/>
      <c r="N16" s="59" t="str">
        <f t="shared" si="8"/>
        <v>France</v>
      </c>
      <c r="O16" s="68"/>
      <c r="P16" s="68"/>
      <c r="Q16" s="60" t="str">
        <f t="shared" si="9"/>
        <v>Guinea</v>
      </c>
      <c r="U16" s="71">
        <f t="shared" si="10"/>
        <v>0</v>
      </c>
      <c r="W16" s="61"/>
      <c r="X16" s="72"/>
      <c r="Y16" s="59" t="str">
        <f t="shared" si="11"/>
        <v>France</v>
      </c>
      <c r="Z16" s="68"/>
      <c r="AA16" s="68"/>
      <c r="AB16" s="60" t="str">
        <f t="shared" si="12"/>
        <v>Guinea</v>
      </c>
      <c r="AF16" s="73">
        <f t="shared" si="13"/>
        <v>0</v>
      </c>
      <c r="AH16" s="61"/>
      <c r="AI16" s="72"/>
      <c r="AJ16" s="59" t="str">
        <f t="shared" si="14"/>
        <v>France</v>
      </c>
      <c r="AK16" s="68"/>
      <c r="AL16" s="68"/>
      <c r="AM16" s="60" t="str">
        <f t="shared" si="15"/>
        <v>Guinea</v>
      </c>
      <c r="AQ16" s="73">
        <f t="shared" si="16"/>
        <v>0</v>
      </c>
      <c r="AS16" s="61"/>
      <c r="AT16" s="72"/>
      <c r="AU16" s="59" t="str">
        <f t="shared" si="17"/>
        <v>France</v>
      </c>
      <c r="AV16" s="68"/>
      <c r="AW16" s="68"/>
      <c r="AX16" s="60" t="str">
        <f t="shared" si="18"/>
        <v>Guinea</v>
      </c>
      <c r="BB16" s="73">
        <f t="shared" si="19"/>
        <v>0</v>
      </c>
      <c r="BD16" s="61"/>
      <c r="BE16" s="72"/>
      <c r="BF16" s="59" t="str">
        <f t="shared" si="20"/>
        <v>France</v>
      </c>
      <c r="BG16" s="68"/>
      <c r="BH16" s="68"/>
      <c r="BI16" s="60" t="str">
        <f t="shared" si="21"/>
        <v>Guinea</v>
      </c>
      <c r="BM16" s="73">
        <f t="shared" si="22"/>
        <v>0</v>
      </c>
      <c r="BO16" s="61"/>
      <c r="BP16" s="72"/>
      <c r="BQ16" s="59" t="str">
        <f t="shared" si="23"/>
        <v>France</v>
      </c>
      <c r="BR16" s="68"/>
      <c r="BS16" s="68"/>
      <c r="BT16" s="60" t="str">
        <f t="shared" si="24"/>
        <v>Guinea</v>
      </c>
      <c r="BX16" s="73">
        <f t="shared" si="25"/>
        <v>0</v>
      </c>
      <c r="BZ16" s="61"/>
      <c r="CA16" s="72"/>
      <c r="CB16" s="59" t="str">
        <f t="shared" si="26"/>
        <v>France</v>
      </c>
      <c r="CC16" s="68"/>
      <c r="CD16" s="68"/>
      <c r="CE16" s="60" t="str">
        <f t="shared" si="27"/>
        <v>Guinea</v>
      </c>
      <c r="CI16" s="73">
        <f t="shared" si="28"/>
        <v>0</v>
      </c>
      <c r="CK16" s="61"/>
      <c r="CL16" s="72"/>
      <c r="CM16" s="59" t="str">
        <f t="shared" si="29"/>
        <v>France</v>
      </c>
      <c r="CN16" s="68"/>
      <c r="CO16" s="68"/>
      <c r="CP16" s="60" t="str">
        <f t="shared" si="30"/>
        <v>Guinea</v>
      </c>
      <c r="CT16" s="73">
        <f t="shared" si="31"/>
        <v>0</v>
      </c>
      <c r="CV16" s="61"/>
      <c r="CW16" s="72"/>
      <c r="CX16" s="59" t="str">
        <f t="shared" si="32"/>
        <v>France</v>
      </c>
      <c r="CY16" s="68"/>
      <c r="CZ16" s="68"/>
      <c r="DA16" s="60" t="str">
        <f t="shared" si="33"/>
        <v>Guinea</v>
      </c>
      <c r="DE16" s="73">
        <f t="shared" si="34"/>
        <v>0</v>
      </c>
      <c r="DG16" s="61"/>
      <c r="DH16" s="72"/>
      <c r="DI16" s="59" t="str">
        <f t="shared" si="35"/>
        <v>France</v>
      </c>
      <c r="DJ16" s="68"/>
      <c r="DK16" s="68"/>
      <c r="DL16" s="60" t="str">
        <f t="shared" si="36"/>
        <v>Guinea</v>
      </c>
      <c r="DP16" s="73">
        <f t="shared" si="37"/>
        <v>0</v>
      </c>
      <c r="DR16" s="61"/>
    </row>
    <row r="17" spans="1:122" x14ac:dyDescent="0.25">
      <c r="A17" s="80">
        <f t="shared" si="38"/>
        <v>0</v>
      </c>
      <c r="B17" s="63"/>
      <c r="C17" s="64">
        <v>10</v>
      </c>
      <c r="D17" s="65" t="s">
        <v>32</v>
      </c>
      <c r="E17" s="66">
        <v>45500.791666666664</v>
      </c>
      <c r="F17" s="67" t="str">
        <f>I9</f>
        <v>New Zealand</v>
      </c>
      <c r="G17" s="68"/>
      <c r="H17" s="68"/>
      <c r="I17" s="69" t="str">
        <f>I8</f>
        <v>United States</v>
      </c>
      <c r="J17" s="52"/>
      <c r="K17" s="52"/>
      <c r="L17" s="57"/>
      <c r="N17" s="59" t="str">
        <f t="shared" si="8"/>
        <v>New Zealand</v>
      </c>
      <c r="O17" s="68"/>
      <c r="P17" s="68"/>
      <c r="Q17" s="60" t="str">
        <f t="shared" si="9"/>
        <v>United States</v>
      </c>
      <c r="U17" s="71">
        <f t="shared" si="10"/>
        <v>0</v>
      </c>
      <c r="W17" s="61"/>
      <c r="X17" s="72"/>
      <c r="Y17" s="59" t="str">
        <f t="shared" si="11"/>
        <v>New Zealand</v>
      </c>
      <c r="Z17" s="68"/>
      <c r="AA17" s="68"/>
      <c r="AB17" s="60" t="str">
        <f t="shared" si="12"/>
        <v>United States</v>
      </c>
      <c r="AF17" s="73">
        <f t="shared" si="13"/>
        <v>0</v>
      </c>
      <c r="AH17" s="61"/>
      <c r="AI17" s="72"/>
      <c r="AJ17" s="59" t="str">
        <f t="shared" si="14"/>
        <v>New Zealand</v>
      </c>
      <c r="AK17" s="68"/>
      <c r="AL17" s="68"/>
      <c r="AM17" s="60" t="str">
        <f t="shared" si="15"/>
        <v>United States</v>
      </c>
      <c r="AQ17" s="73">
        <f t="shared" si="16"/>
        <v>0</v>
      </c>
      <c r="AS17" s="61"/>
      <c r="AT17" s="72"/>
      <c r="AU17" s="59" t="str">
        <f t="shared" si="17"/>
        <v>New Zealand</v>
      </c>
      <c r="AV17" s="68"/>
      <c r="AW17" s="68"/>
      <c r="AX17" s="60" t="str">
        <f t="shared" si="18"/>
        <v>United States</v>
      </c>
      <c r="BB17" s="73">
        <f t="shared" si="19"/>
        <v>0</v>
      </c>
      <c r="BD17" s="61"/>
      <c r="BE17" s="72"/>
      <c r="BF17" s="59" t="str">
        <f t="shared" si="20"/>
        <v>New Zealand</v>
      </c>
      <c r="BG17" s="68"/>
      <c r="BH17" s="68"/>
      <c r="BI17" s="60" t="str">
        <f t="shared" si="21"/>
        <v>United States</v>
      </c>
      <c r="BM17" s="73">
        <f t="shared" si="22"/>
        <v>0</v>
      </c>
      <c r="BO17" s="61"/>
      <c r="BP17" s="72"/>
      <c r="BQ17" s="59" t="str">
        <f t="shared" si="23"/>
        <v>New Zealand</v>
      </c>
      <c r="BR17" s="68"/>
      <c r="BS17" s="68"/>
      <c r="BT17" s="60" t="str">
        <f t="shared" si="24"/>
        <v>United States</v>
      </c>
      <c r="BX17" s="73">
        <f t="shared" si="25"/>
        <v>0</v>
      </c>
      <c r="BZ17" s="61"/>
      <c r="CA17" s="72"/>
      <c r="CB17" s="59" t="str">
        <f t="shared" si="26"/>
        <v>New Zealand</v>
      </c>
      <c r="CC17" s="68"/>
      <c r="CD17" s="68"/>
      <c r="CE17" s="60" t="str">
        <f t="shared" si="27"/>
        <v>United States</v>
      </c>
      <c r="CI17" s="73">
        <f t="shared" si="28"/>
        <v>0</v>
      </c>
      <c r="CK17" s="61"/>
      <c r="CL17" s="72"/>
      <c r="CM17" s="59" t="str">
        <f t="shared" si="29"/>
        <v>New Zealand</v>
      </c>
      <c r="CN17" s="68"/>
      <c r="CO17" s="68"/>
      <c r="CP17" s="60" t="str">
        <f t="shared" si="30"/>
        <v>United States</v>
      </c>
      <c r="CT17" s="73">
        <f t="shared" si="31"/>
        <v>0</v>
      </c>
      <c r="CV17" s="61"/>
      <c r="CW17" s="72"/>
      <c r="CX17" s="59" t="str">
        <f t="shared" si="32"/>
        <v>New Zealand</v>
      </c>
      <c r="CY17" s="68"/>
      <c r="CZ17" s="68"/>
      <c r="DA17" s="60" t="str">
        <f t="shared" si="33"/>
        <v>United States</v>
      </c>
      <c r="DE17" s="73">
        <f t="shared" si="34"/>
        <v>0</v>
      </c>
      <c r="DG17" s="61"/>
      <c r="DH17" s="72"/>
      <c r="DI17" s="59" t="str">
        <f t="shared" si="35"/>
        <v>New Zealand</v>
      </c>
      <c r="DJ17" s="68"/>
      <c r="DK17" s="68"/>
      <c r="DL17" s="60" t="str">
        <f t="shared" si="36"/>
        <v>United States</v>
      </c>
      <c r="DP17" s="73">
        <f t="shared" si="37"/>
        <v>0</v>
      </c>
      <c r="DR17" s="61"/>
    </row>
    <row r="18" spans="1:122" x14ac:dyDescent="0.25">
      <c r="A18" s="80">
        <f t="shared" si="38"/>
        <v>0</v>
      </c>
      <c r="B18" s="63"/>
      <c r="C18" s="64">
        <v>11</v>
      </c>
      <c r="D18" s="65" t="s">
        <v>33</v>
      </c>
      <c r="E18" s="66">
        <v>45500.625</v>
      </c>
      <c r="F18" s="67" t="str">
        <f>F10</f>
        <v>Argentina</v>
      </c>
      <c r="G18" s="68"/>
      <c r="H18" s="68"/>
      <c r="I18" s="69" t="str">
        <f>F11</f>
        <v>Iraq</v>
      </c>
      <c r="J18" s="52"/>
      <c r="K18" s="52"/>
      <c r="L18" s="57"/>
      <c r="N18" s="59" t="str">
        <f t="shared" si="8"/>
        <v>Argentina</v>
      </c>
      <c r="O18" s="68"/>
      <c r="P18" s="68"/>
      <c r="Q18" s="60" t="str">
        <f t="shared" si="9"/>
        <v>Iraq</v>
      </c>
      <c r="U18" s="71">
        <f t="shared" si="10"/>
        <v>0</v>
      </c>
      <c r="W18" s="61"/>
      <c r="X18" s="72"/>
      <c r="Y18" s="59" t="str">
        <f t="shared" si="11"/>
        <v>Argentina</v>
      </c>
      <c r="Z18" s="68"/>
      <c r="AA18" s="68"/>
      <c r="AB18" s="60" t="str">
        <f t="shared" si="12"/>
        <v>Iraq</v>
      </c>
      <c r="AF18" s="73">
        <f t="shared" si="13"/>
        <v>0</v>
      </c>
      <c r="AH18" s="61"/>
      <c r="AI18" s="72"/>
      <c r="AJ18" s="59" t="str">
        <f t="shared" si="14"/>
        <v>Argentina</v>
      </c>
      <c r="AK18" s="68"/>
      <c r="AL18" s="68"/>
      <c r="AM18" s="60" t="str">
        <f t="shared" si="15"/>
        <v>Iraq</v>
      </c>
      <c r="AQ18" s="73">
        <f t="shared" si="16"/>
        <v>0</v>
      </c>
      <c r="AS18" s="61"/>
      <c r="AT18" s="72"/>
      <c r="AU18" s="59" t="str">
        <f t="shared" si="17"/>
        <v>Argentina</v>
      </c>
      <c r="AV18" s="68"/>
      <c r="AW18" s="68"/>
      <c r="AX18" s="60" t="str">
        <f t="shared" si="18"/>
        <v>Iraq</v>
      </c>
      <c r="BB18" s="73">
        <f t="shared" si="19"/>
        <v>0</v>
      </c>
      <c r="BD18" s="61"/>
      <c r="BE18" s="72"/>
      <c r="BF18" s="59" t="str">
        <f t="shared" si="20"/>
        <v>Argentina</v>
      </c>
      <c r="BG18" s="68"/>
      <c r="BH18" s="68"/>
      <c r="BI18" s="60" t="str">
        <f t="shared" si="21"/>
        <v>Iraq</v>
      </c>
      <c r="BM18" s="73">
        <f t="shared" si="22"/>
        <v>0</v>
      </c>
      <c r="BO18" s="61"/>
      <c r="BP18" s="72"/>
      <c r="BQ18" s="59" t="str">
        <f t="shared" si="23"/>
        <v>Argentina</v>
      </c>
      <c r="BR18" s="68"/>
      <c r="BS18" s="68"/>
      <c r="BT18" s="60" t="str">
        <f t="shared" si="24"/>
        <v>Iraq</v>
      </c>
      <c r="BX18" s="73">
        <f t="shared" si="25"/>
        <v>0</v>
      </c>
      <c r="BZ18" s="61"/>
      <c r="CA18" s="72"/>
      <c r="CB18" s="59" t="str">
        <f t="shared" si="26"/>
        <v>Argentina</v>
      </c>
      <c r="CC18" s="68"/>
      <c r="CD18" s="68"/>
      <c r="CE18" s="60" t="str">
        <f t="shared" si="27"/>
        <v>Iraq</v>
      </c>
      <c r="CI18" s="73">
        <f t="shared" si="28"/>
        <v>0</v>
      </c>
      <c r="CK18" s="61"/>
      <c r="CL18" s="72"/>
      <c r="CM18" s="59" t="str">
        <f t="shared" si="29"/>
        <v>Argentina</v>
      </c>
      <c r="CN18" s="68"/>
      <c r="CO18" s="68"/>
      <c r="CP18" s="60" t="str">
        <f t="shared" si="30"/>
        <v>Iraq</v>
      </c>
      <c r="CT18" s="73">
        <f t="shared" si="31"/>
        <v>0</v>
      </c>
      <c r="CV18" s="61"/>
      <c r="CW18" s="72"/>
      <c r="CX18" s="59" t="str">
        <f t="shared" si="32"/>
        <v>Argentina</v>
      </c>
      <c r="CY18" s="68"/>
      <c r="CZ18" s="68"/>
      <c r="DA18" s="60" t="str">
        <f t="shared" si="33"/>
        <v>Iraq</v>
      </c>
      <c r="DE18" s="73">
        <f t="shared" si="34"/>
        <v>0</v>
      </c>
      <c r="DG18" s="61"/>
      <c r="DH18" s="72"/>
      <c r="DI18" s="59" t="str">
        <f t="shared" si="35"/>
        <v>Argentina</v>
      </c>
      <c r="DJ18" s="68"/>
      <c r="DK18" s="68"/>
      <c r="DL18" s="60" t="str">
        <f t="shared" si="36"/>
        <v>Iraq</v>
      </c>
      <c r="DP18" s="73">
        <f t="shared" si="37"/>
        <v>0</v>
      </c>
      <c r="DR18" s="61"/>
    </row>
    <row r="19" spans="1:122" x14ac:dyDescent="0.25">
      <c r="A19" s="80">
        <f t="shared" si="38"/>
        <v>0</v>
      </c>
      <c r="B19" s="63"/>
      <c r="C19" s="64">
        <v>12</v>
      </c>
      <c r="D19" s="65" t="s">
        <v>33</v>
      </c>
      <c r="E19" s="66">
        <v>45500.708333333336</v>
      </c>
      <c r="F19" s="67" t="str">
        <f>I11</f>
        <v>Ukraine</v>
      </c>
      <c r="G19" s="68"/>
      <c r="H19" s="68"/>
      <c r="I19" s="69" t="str">
        <f>I10</f>
        <v>Morocco</v>
      </c>
      <c r="J19" s="52"/>
      <c r="K19" s="52"/>
      <c r="L19" s="57"/>
      <c r="N19" s="59" t="str">
        <f t="shared" si="8"/>
        <v>Ukraine</v>
      </c>
      <c r="O19" s="68"/>
      <c r="P19" s="68"/>
      <c r="Q19" s="60" t="str">
        <f t="shared" si="9"/>
        <v>Morocco</v>
      </c>
      <c r="U19" s="71">
        <f t="shared" si="10"/>
        <v>0</v>
      </c>
      <c r="W19" s="61"/>
      <c r="X19" s="72"/>
      <c r="Y19" s="59" t="str">
        <f t="shared" si="11"/>
        <v>Ukraine</v>
      </c>
      <c r="Z19" s="68"/>
      <c r="AA19" s="68"/>
      <c r="AB19" s="60" t="str">
        <f t="shared" si="12"/>
        <v>Morocco</v>
      </c>
      <c r="AF19" s="73">
        <f t="shared" si="13"/>
        <v>0</v>
      </c>
      <c r="AH19" s="61"/>
      <c r="AI19" s="72"/>
      <c r="AJ19" s="59" t="str">
        <f t="shared" si="14"/>
        <v>Ukraine</v>
      </c>
      <c r="AK19" s="68"/>
      <c r="AL19" s="68"/>
      <c r="AM19" s="60" t="str">
        <f t="shared" si="15"/>
        <v>Morocco</v>
      </c>
      <c r="AQ19" s="73">
        <f t="shared" si="16"/>
        <v>0</v>
      </c>
      <c r="AS19" s="61"/>
      <c r="AT19" s="72"/>
      <c r="AU19" s="59" t="str">
        <f t="shared" si="17"/>
        <v>Ukraine</v>
      </c>
      <c r="AV19" s="68"/>
      <c r="AW19" s="68"/>
      <c r="AX19" s="60" t="str">
        <f t="shared" si="18"/>
        <v>Morocco</v>
      </c>
      <c r="BB19" s="73">
        <f t="shared" si="19"/>
        <v>0</v>
      </c>
      <c r="BD19" s="61"/>
      <c r="BE19" s="72"/>
      <c r="BF19" s="59" t="str">
        <f t="shared" si="20"/>
        <v>Ukraine</v>
      </c>
      <c r="BG19" s="68"/>
      <c r="BH19" s="68"/>
      <c r="BI19" s="60" t="str">
        <f t="shared" si="21"/>
        <v>Morocco</v>
      </c>
      <c r="BM19" s="73">
        <f t="shared" si="22"/>
        <v>0</v>
      </c>
      <c r="BO19" s="61"/>
      <c r="BP19" s="72"/>
      <c r="BQ19" s="59" t="str">
        <f t="shared" si="23"/>
        <v>Ukraine</v>
      </c>
      <c r="BR19" s="68"/>
      <c r="BS19" s="68"/>
      <c r="BT19" s="60" t="str">
        <f t="shared" si="24"/>
        <v>Morocco</v>
      </c>
      <c r="BX19" s="73">
        <f t="shared" si="25"/>
        <v>0</v>
      </c>
      <c r="BZ19" s="61"/>
      <c r="CA19" s="72"/>
      <c r="CB19" s="59" t="str">
        <f t="shared" si="26"/>
        <v>Ukraine</v>
      </c>
      <c r="CC19" s="68"/>
      <c r="CD19" s="68"/>
      <c r="CE19" s="60" t="str">
        <f t="shared" si="27"/>
        <v>Morocco</v>
      </c>
      <c r="CI19" s="73">
        <f t="shared" si="28"/>
        <v>0</v>
      </c>
      <c r="CK19" s="61"/>
      <c r="CL19" s="72"/>
      <c r="CM19" s="59" t="str">
        <f t="shared" si="29"/>
        <v>Ukraine</v>
      </c>
      <c r="CN19" s="68"/>
      <c r="CO19" s="68"/>
      <c r="CP19" s="60" t="str">
        <f t="shared" si="30"/>
        <v>Morocco</v>
      </c>
      <c r="CT19" s="73">
        <f t="shared" si="31"/>
        <v>0</v>
      </c>
      <c r="CV19" s="61"/>
      <c r="CW19" s="72"/>
      <c r="CX19" s="59" t="str">
        <f t="shared" si="32"/>
        <v>Ukraine</v>
      </c>
      <c r="CY19" s="68"/>
      <c r="CZ19" s="68"/>
      <c r="DA19" s="60" t="str">
        <f t="shared" si="33"/>
        <v>Morocco</v>
      </c>
      <c r="DE19" s="73">
        <f t="shared" si="34"/>
        <v>0</v>
      </c>
      <c r="DG19" s="61"/>
      <c r="DH19" s="72"/>
      <c r="DI19" s="59" t="str">
        <f t="shared" si="35"/>
        <v>Ukraine</v>
      </c>
      <c r="DJ19" s="68"/>
      <c r="DK19" s="68"/>
      <c r="DL19" s="60" t="str">
        <f t="shared" si="36"/>
        <v>Morocco</v>
      </c>
      <c r="DP19" s="73">
        <f t="shared" si="37"/>
        <v>0</v>
      </c>
      <c r="DR19" s="61"/>
    </row>
    <row r="20" spans="1:122" x14ac:dyDescent="0.25">
      <c r="A20" s="80">
        <f t="shared" si="38"/>
        <v>0</v>
      </c>
      <c r="B20" s="63"/>
      <c r="C20" s="64">
        <v>13</v>
      </c>
      <c r="D20" s="65" t="s">
        <v>35</v>
      </c>
      <c r="E20" s="66">
        <v>45500.791666666664</v>
      </c>
      <c r="F20" s="67" t="str">
        <f>F12</f>
        <v>Uzbekistan</v>
      </c>
      <c r="G20" s="68"/>
      <c r="H20" s="68"/>
      <c r="I20" s="69" t="str">
        <f>F13</f>
        <v>Egypt</v>
      </c>
      <c r="J20" s="52"/>
      <c r="K20" s="52"/>
      <c r="L20" s="57"/>
      <c r="N20" s="59" t="str">
        <f t="shared" si="8"/>
        <v>Uzbekistan</v>
      </c>
      <c r="O20" s="68"/>
      <c r="P20" s="68"/>
      <c r="Q20" s="60" t="str">
        <f t="shared" si="9"/>
        <v>Egypt</v>
      </c>
      <c r="U20" s="71">
        <f t="shared" si="10"/>
        <v>0</v>
      </c>
      <c r="W20" s="61"/>
      <c r="X20" s="72"/>
      <c r="Y20" s="59" t="str">
        <f t="shared" si="11"/>
        <v>Uzbekistan</v>
      </c>
      <c r="Z20" s="68"/>
      <c r="AA20" s="68"/>
      <c r="AB20" s="60" t="str">
        <f t="shared" si="12"/>
        <v>Egypt</v>
      </c>
      <c r="AF20" s="73">
        <f t="shared" si="13"/>
        <v>0</v>
      </c>
      <c r="AH20" s="61"/>
      <c r="AI20" s="72"/>
      <c r="AJ20" s="59" t="str">
        <f t="shared" si="14"/>
        <v>Uzbekistan</v>
      </c>
      <c r="AK20" s="68"/>
      <c r="AL20" s="68"/>
      <c r="AM20" s="60" t="str">
        <f t="shared" si="15"/>
        <v>Egypt</v>
      </c>
      <c r="AQ20" s="73">
        <f t="shared" si="16"/>
        <v>0</v>
      </c>
      <c r="AS20" s="61"/>
      <c r="AT20" s="72"/>
      <c r="AU20" s="59" t="str">
        <f t="shared" si="17"/>
        <v>Uzbekistan</v>
      </c>
      <c r="AV20" s="68"/>
      <c r="AW20" s="68"/>
      <c r="AX20" s="60" t="str">
        <f t="shared" si="18"/>
        <v>Egypt</v>
      </c>
      <c r="BB20" s="73">
        <f t="shared" si="19"/>
        <v>0</v>
      </c>
      <c r="BD20" s="61"/>
      <c r="BE20" s="72"/>
      <c r="BF20" s="59" t="str">
        <f t="shared" si="20"/>
        <v>Uzbekistan</v>
      </c>
      <c r="BG20" s="68"/>
      <c r="BH20" s="68"/>
      <c r="BI20" s="60" t="str">
        <f t="shared" si="21"/>
        <v>Egypt</v>
      </c>
      <c r="BM20" s="73">
        <f t="shared" si="22"/>
        <v>0</v>
      </c>
      <c r="BO20" s="61"/>
      <c r="BP20" s="72"/>
      <c r="BQ20" s="59" t="str">
        <f t="shared" si="23"/>
        <v>Uzbekistan</v>
      </c>
      <c r="BR20" s="68"/>
      <c r="BS20" s="68"/>
      <c r="BT20" s="60" t="str">
        <f t="shared" si="24"/>
        <v>Egypt</v>
      </c>
      <c r="BX20" s="73">
        <f t="shared" si="25"/>
        <v>0</v>
      </c>
      <c r="BZ20" s="61"/>
      <c r="CA20" s="72"/>
      <c r="CB20" s="59" t="str">
        <f t="shared" si="26"/>
        <v>Uzbekistan</v>
      </c>
      <c r="CC20" s="68"/>
      <c r="CD20" s="68"/>
      <c r="CE20" s="60" t="str">
        <f t="shared" si="27"/>
        <v>Egypt</v>
      </c>
      <c r="CI20" s="73">
        <f t="shared" si="28"/>
        <v>0</v>
      </c>
      <c r="CK20" s="61"/>
      <c r="CL20" s="72"/>
      <c r="CM20" s="59" t="str">
        <f t="shared" si="29"/>
        <v>Uzbekistan</v>
      </c>
      <c r="CN20" s="68"/>
      <c r="CO20" s="68"/>
      <c r="CP20" s="60" t="str">
        <f t="shared" si="30"/>
        <v>Egypt</v>
      </c>
      <c r="CT20" s="73">
        <f t="shared" si="31"/>
        <v>0</v>
      </c>
      <c r="CV20" s="61"/>
      <c r="CW20" s="72"/>
      <c r="CX20" s="59" t="str">
        <f t="shared" si="32"/>
        <v>Uzbekistan</v>
      </c>
      <c r="CY20" s="68"/>
      <c r="CZ20" s="68"/>
      <c r="DA20" s="60" t="str">
        <f t="shared" si="33"/>
        <v>Egypt</v>
      </c>
      <c r="DE20" s="73">
        <f t="shared" si="34"/>
        <v>0</v>
      </c>
      <c r="DG20" s="61"/>
      <c r="DH20" s="72"/>
      <c r="DI20" s="59" t="str">
        <f t="shared" si="35"/>
        <v>Uzbekistan</v>
      </c>
      <c r="DJ20" s="68"/>
      <c r="DK20" s="68"/>
      <c r="DL20" s="60" t="str">
        <f t="shared" si="36"/>
        <v>Egypt</v>
      </c>
      <c r="DP20" s="73">
        <f t="shared" si="37"/>
        <v>0</v>
      </c>
      <c r="DR20" s="61"/>
    </row>
    <row r="21" spans="1:122" x14ac:dyDescent="0.25">
      <c r="A21" s="80">
        <f t="shared" si="38"/>
        <v>0</v>
      </c>
      <c r="B21" s="63"/>
      <c r="C21" s="64">
        <v>14</v>
      </c>
      <c r="D21" s="65" t="s">
        <v>35</v>
      </c>
      <c r="E21" s="66">
        <v>45500.625</v>
      </c>
      <c r="F21" s="67" t="str">
        <f>I13</f>
        <v>Dominican Republic</v>
      </c>
      <c r="G21" s="68"/>
      <c r="H21" s="68"/>
      <c r="I21" s="69" t="str">
        <f>I12</f>
        <v>Spain</v>
      </c>
      <c r="J21" s="52"/>
      <c r="K21" s="52"/>
      <c r="L21" s="57"/>
      <c r="N21" s="59" t="str">
        <f t="shared" si="8"/>
        <v>Dominican Republic</v>
      </c>
      <c r="O21" s="68"/>
      <c r="P21" s="68"/>
      <c r="Q21" s="60" t="str">
        <f t="shared" si="9"/>
        <v>Spain</v>
      </c>
      <c r="U21" s="71">
        <f t="shared" si="10"/>
        <v>0</v>
      </c>
      <c r="W21" s="61"/>
      <c r="X21" s="72"/>
      <c r="Y21" s="59" t="str">
        <f t="shared" si="11"/>
        <v>Dominican Republic</v>
      </c>
      <c r="Z21" s="68"/>
      <c r="AA21" s="68"/>
      <c r="AB21" s="60" t="str">
        <f t="shared" si="12"/>
        <v>Spain</v>
      </c>
      <c r="AF21" s="73">
        <f t="shared" si="13"/>
        <v>0</v>
      </c>
      <c r="AH21" s="61"/>
      <c r="AI21" s="72"/>
      <c r="AJ21" s="59" t="str">
        <f t="shared" si="14"/>
        <v>Dominican Republic</v>
      </c>
      <c r="AK21" s="68"/>
      <c r="AL21" s="68"/>
      <c r="AM21" s="60" t="str">
        <f t="shared" si="15"/>
        <v>Spain</v>
      </c>
      <c r="AQ21" s="73">
        <f t="shared" si="16"/>
        <v>0</v>
      </c>
      <c r="AS21" s="61"/>
      <c r="AT21" s="72"/>
      <c r="AU21" s="59" t="str">
        <f t="shared" si="17"/>
        <v>Dominican Republic</v>
      </c>
      <c r="AV21" s="68"/>
      <c r="AW21" s="68"/>
      <c r="AX21" s="60" t="str">
        <f t="shared" si="18"/>
        <v>Spain</v>
      </c>
      <c r="BB21" s="73">
        <f t="shared" si="19"/>
        <v>0</v>
      </c>
      <c r="BD21" s="61"/>
      <c r="BE21" s="72"/>
      <c r="BF21" s="59" t="str">
        <f t="shared" si="20"/>
        <v>Dominican Republic</v>
      </c>
      <c r="BG21" s="68"/>
      <c r="BH21" s="68"/>
      <c r="BI21" s="60" t="str">
        <f t="shared" si="21"/>
        <v>Spain</v>
      </c>
      <c r="BM21" s="73">
        <f t="shared" si="22"/>
        <v>0</v>
      </c>
      <c r="BO21" s="61"/>
      <c r="BP21" s="72"/>
      <c r="BQ21" s="59" t="str">
        <f t="shared" si="23"/>
        <v>Dominican Republic</v>
      </c>
      <c r="BR21" s="68"/>
      <c r="BS21" s="68"/>
      <c r="BT21" s="60" t="str">
        <f t="shared" si="24"/>
        <v>Spain</v>
      </c>
      <c r="BX21" s="73">
        <f t="shared" si="25"/>
        <v>0</v>
      </c>
      <c r="BZ21" s="61"/>
      <c r="CA21" s="72"/>
      <c r="CB21" s="59" t="str">
        <f t="shared" si="26"/>
        <v>Dominican Republic</v>
      </c>
      <c r="CC21" s="68"/>
      <c r="CD21" s="68"/>
      <c r="CE21" s="60" t="str">
        <f t="shared" si="27"/>
        <v>Spain</v>
      </c>
      <c r="CI21" s="73">
        <f t="shared" si="28"/>
        <v>0</v>
      </c>
      <c r="CK21" s="61"/>
      <c r="CL21" s="72"/>
      <c r="CM21" s="59" t="str">
        <f t="shared" si="29"/>
        <v>Dominican Republic</v>
      </c>
      <c r="CN21" s="68"/>
      <c r="CO21" s="68"/>
      <c r="CP21" s="60" t="str">
        <f t="shared" si="30"/>
        <v>Spain</v>
      </c>
      <c r="CT21" s="73">
        <f t="shared" si="31"/>
        <v>0</v>
      </c>
      <c r="CV21" s="61"/>
      <c r="CW21" s="72"/>
      <c r="CX21" s="59" t="str">
        <f t="shared" si="32"/>
        <v>Dominican Republic</v>
      </c>
      <c r="CY21" s="68"/>
      <c r="CZ21" s="68"/>
      <c r="DA21" s="60" t="str">
        <f t="shared" si="33"/>
        <v>Spain</v>
      </c>
      <c r="DE21" s="73">
        <f t="shared" si="34"/>
        <v>0</v>
      </c>
      <c r="DG21" s="61"/>
      <c r="DH21" s="72"/>
      <c r="DI21" s="59" t="str">
        <f t="shared" si="35"/>
        <v>Dominican Republic</v>
      </c>
      <c r="DJ21" s="68"/>
      <c r="DK21" s="68"/>
      <c r="DL21" s="60" t="str">
        <f t="shared" si="36"/>
        <v>Spain</v>
      </c>
      <c r="DP21" s="73">
        <f t="shared" si="37"/>
        <v>0</v>
      </c>
      <c r="DR21" s="61"/>
    </row>
    <row r="22" spans="1:122" x14ac:dyDescent="0.25">
      <c r="A22" s="80">
        <f t="shared" si="38"/>
        <v>0</v>
      </c>
      <c r="B22" s="63"/>
      <c r="C22" s="64">
        <v>15</v>
      </c>
      <c r="D22" s="65" t="s">
        <v>37</v>
      </c>
      <c r="E22" s="66">
        <v>45500.708333333336</v>
      </c>
      <c r="F22" s="67" t="str">
        <f>I14</f>
        <v>Israel</v>
      </c>
      <c r="G22" s="68"/>
      <c r="H22" s="68"/>
      <c r="I22" s="69" t="str">
        <f>I15</f>
        <v>Paraguay</v>
      </c>
      <c r="J22" s="52"/>
      <c r="K22" s="52"/>
      <c r="L22" s="57"/>
      <c r="N22" s="59" t="str">
        <f t="shared" si="8"/>
        <v>Israel</v>
      </c>
      <c r="O22" s="68"/>
      <c r="P22" s="68"/>
      <c r="Q22" s="60" t="str">
        <f t="shared" si="9"/>
        <v>Paraguay</v>
      </c>
      <c r="U22" s="71">
        <f t="shared" si="10"/>
        <v>0</v>
      </c>
      <c r="W22" s="61"/>
      <c r="X22" s="72"/>
      <c r="Y22" s="59" t="str">
        <f t="shared" si="11"/>
        <v>Israel</v>
      </c>
      <c r="Z22" s="68"/>
      <c r="AA22" s="68"/>
      <c r="AB22" s="60" t="str">
        <f t="shared" si="12"/>
        <v>Paraguay</v>
      </c>
      <c r="AF22" s="73">
        <f t="shared" si="13"/>
        <v>0</v>
      </c>
      <c r="AH22" s="61"/>
      <c r="AI22" s="72"/>
      <c r="AJ22" s="59" t="str">
        <f t="shared" si="14"/>
        <v>Israel</v>
      </c>
      <c r="AK22" s="68"/>
      <c r="AL22" s="68"/>
      <c r="AM22" s="60" t="str">
        <f t="shared" si="15"/>
        <v>Paraguay</v>
      </c>
      <c r="AQ22" s="73">
        <f t="shared" si="16"/>
        <v>0</v>
      </c>
      <c r="AS22" s="61"/>
      <c r="AT22" s="72"/>
      <c r="AU22" s="59" t="str">
        <f t="shared" si="17"/>
        <v>Israel</v>
      </c>
      <c r="AV22" s="68"/>
      <c r="AW22" s="68"/>
      <c r="AX22" s="60" t="str">
        <f t="shared" si="18"/>
        <v>Paraguay</v>
      </c>
      <c r="BB22" s="73">
        <f t="shared" si="19"/>
        <v>0</v>
      </c>
      <c r="BD22" s="61"/>
      <c r="BE22" s="72"/>
      <c r="BF22" s="59" t="str">
        <f t="shared" si="20"/>
        <v>Israel</v>
      </c>
      <c r="BG22" s="68"/>
      <c r="BH22" s="68"/>
      <c r="BI22" s="60" t="str">
        <f t="shared" si="21"/>
        <v>Paraguay</v>
      </c>
      <c r="BM22" s="73">
        <f t="shared" si="22"/>
        <v>0</v>
      </c>
      <c r="BO22" s="61"/>
      <c r="BP22" s="72"/>
      <c r="BQ22" s="59" t="str">
        <f t="shared" si="23"/>
        <v>Israel</v>
      </c>
      <c r="BR22" s="68"/>
      <c r="BS22" s="68"/>
      <c r="BT22" s="60" t="str">
        <f t="shared" si="24"/>
        <v>Paraguay</v>
      </c>
      <c r="BX22" s="73">
        <f t="shared" si="25"/>
        <v>0</v>
      </c>
      <c r="BZ22" s="61"/>
      <c r="CA22" s="72"/>
      <c r="CB22" s="59" t="str">
        <f t="shared" si="26"/>
        <v>Israel</v>
      </c>
      <c r="CC22" s="68"/>
      <c r="CD22" s="68"/>
      <c r="CE22" s="60" t="str">
        <f t="shared" si="27"/>
        <v>Paraguay</v>
      </c>
      <c r="CI22" s="73">
        <f t="shared" si="28"/>
        <v>0</v>
      </c>
      <c r="CK22" s="61"/>
      <c r="CL22" s="72"/>
      <c r="CM22" s="59" t="str">
        <f t="shared" si="29"/>
        <v>Israel</v>
      </c>
      <c r="CN22" s="68"/>
      <c r="CO22" s="68"/>
      <c r="CP22" s="60" t="str">
        <f t="shared" si="30"/>
        <v>Paraguay</v>
      </c>
      <c r="CT22" s="73">
        <f t="shared" si="31"/>
        <v>0</v>
      </c>
      <c r="CV22" s="61"/>
      <c r="CW22" s="72"/>
      <c r="CX22" s="59" t="str">
        <f t="shared" si="32"/>
        <v>Israel</v>
      </c>
      <c r="CY22" s="68"/>
      <c r="CZ22" s="68"/>
      <c r="DA22" s="60" t="str">
        <f t="shared" si="33"/>
        <v>Paraguay</v>
      </c>
      <c r="DE22" s="73">
        <f t="shared" si="34"/>
        <v>0</v>
      </c>
      <c r="DG22" s="61"/>
      <c r="DH22" s="72"/>
      <c r="DI22" s="59" t="str">
        <f t="shared" si="35"/>
        <v>Israel</v>
      </c>
      <c r="DJ22" s="68"/>
      <c r="DK22" s="68"/>
      <c r="DL22" s="60" t="str">
        <f t="shared" si="36"/>
        <v>Paraguay</v>
      </c>
      <c r="DP22" s="73">
        <f t="shared" si="37"/>
        <v>0</v>
      </c>
      <c r="DR22" s="61"/>
    </row>
    <row r="23" spans="1:122" x14ac:dyDescent="0.25">
      <c r="A23" s="80">
        <f t="shared" si="38"/>
        <v>0</v>
      </c>
      <c r="B23" s="63"/>
      <c r="C23" s="64">
        <v>16</v>
      </c>
      <c r="D23" s="65" t="s">
        <v>37</v>
      </c>
      <c r="E23" s="66">
        <v>45500.375</v>
      </c>
      <c r="F23" s="67" t="str">
        <f>F15</f>
        <v>Japan</v>
      </c>
      <c r="G23" s="68"/>
      <c r="H23" s="68"/>
      <c r="I23" s="69" t="str">
        <f>F14</f>
        <v>Mali</v>
      </c>
      <c r="J23" s="52"/>
      <c r="K23" s="52"/>
      <c r="L23" s="57"/>
      <c r="N23" s="59" t="str">
        <f t="shared" si="8"/>
        <v>Japan</v>
      </c>
      <c r="O23" s="68"/>
      <c r="P23" s="68"/>
      <c r="Q23" s="60" t="str">
        <f t="shared" si="9"/>
        <v>Mali</v>
      </c>
      <c r="U23" s="71">
        <f t="shared" si="10"/>
        <v>0</v>
      </c>
      <c r="W23" s="61"/>
      <c r="X23" s="72"/>
      <c r="Y23" s="59" t="str">
        <f t="shared" si="11"/>
        <v>Japan</v>
      </c>
      <c r="Z23" s="68"/>
      <c r="AA23" s="68"/>
      <c r="AB23" s="60" t="str">
        <f t="shared" si="12"/>
        <v>Mali</v>
      </c>
      <c r="AF23" s="73">
        <f t="shared" si="13"/>
        <v>0</v>
      </c>
      <c r="AH23" s="61"/>
      <c r="AI23" s="72"/>
      <c r="AJ23" s="59" t="str">
        <f t="shared" si="14"/>
        <v>Japan</v>
      </c>
      <c r="AK23" s="68"/>
      <c r="AL23" s="68"/>
      <c r="AM23" s="60" t="str">
        <f t="shared" si="15"/>
        <v>Mali</v>
      </c>
      <c r="AQ23" s="73">
        <f t="shared" si="16"/>
        <v>0</v>
      </c>
      <c r="AS23" s="61"/>
      <c r="AT23" s="72"/>
      <c r="AU23" s="59" t="str">
        <f t="shared" si="17"/>
        <v>Japan</v>
      </c>
      <c r="AV23" s="68"/>
      <c r="AW23" s="68"/>
      <c r="AX23" s="60" t="str">
        <f t="shared" si="18"/>
        <v>Mali</v>
      </c>
      <c r="BB23" s="73">
        <f t="shared" si="19"/>
        <v>0</v>
      </c>
      <c r="BD23" s="61"/>
      <c r="BE23" s="72"/>
      <c r="BF23" s="59" t="str">
        <f t="shared" si="20"/>
        <v>Japan</v>
      </c>
      <c r="BG23" s="68"/>
      <c r="BH23" s="68"/>
      <c r="BI23" s="60" t="str">
        <f t="shared" si="21"/>
        <v>Mali</v>
      </c>
      <c r="BM23" s="73">
        <f t="shared" si="22"/>
        <v>0</v>
      </c>
      <c r="BO23" s="61"/>
      <c r="BP23" s="72"/>
      <c r="BQ23" s="59" t="str">
        <f t="shared" si="23"/>
        <v>Japan</v>
      </c>
      <c r="BR23" s="68"/>
      <c r="BS23" s="68"/>
      <c r="BT23" s="60" t="str">
        <f t="shared" si="24"/>
        <v>Mali</v>
      </c>
      <c r="BX23" s="73">
        <f t="shared" si="25"/>
        <v>0</v>
      </c>
      <c r="BZ23" s="61"/>
      <c r="CA23" s="72"/>
      <c r="CB23" s="59" t="str">
        <f t="shared" si="26"/>
        <v>Japan</v>
      </c>
      <c r="CC23" s="68"/>
      <c r="CD23" s="68"/>
      <c r="CE23" s="60" t="str">
        <f t="shared" si="27"/>
        <v>Mali</v>
      </c>
      <c r="CI23" s="73">
        <f t="shared" si="28"/>
        <v>0</v>
      </c>
      <c r="CK23" s="61"/>
      <c r="CL23" s="72"/>
      <c r="CM23" s="59" t="str">
        <f t="shared" si="29"/>
        <v>Japan</v>
      </c>
      <c r="CN23" s="68"/>
      <c r="CO23" s="68"/>
      <c r="CP23" s="60" t="str">
        <f t="shared" si="30"/>
        <v>Mali</v>
      </c>
      <c r="CT23" s="73">
        <f t="shared" si="31"/>
        <v>0</v>
      </c>
      <c r="CV23" s="61"/>
      <c r="CW23" s="72"/>
      <c r="CX23" s="59" t="str">
        <f t="shared" si="32"/>
        <v>Japan</v>
      </c>
      <c r="CY23" s="68"/>
      <c r="CZ23" s="68"/>
      <c r="DA23" s="60" t="str">
        <f t="shared" si="33"/>
        <v>Mali</v>
      </c>
      <c r="DE23" s="73">
        <f t="shared" si="34"/>
        <v>0</v>
      </c>
      <c r="DG23" s="61"/>
      <c r="DH23" s="72"/>
      <c r="DI23" s="59" t="str">
        <f t="shared" si="35"/>
        <v>Japan</v>
      </c>
      <c r="DJ23" s="68"/>
      <c r="DK23" s="68"/>
      <c r="DL23" s="60" t="str">
        <f t="shared" si="36"/>
        <v>Mali</v>
      </c>
      <c r="DP23" s="73">
        <f t="shared" si="37"/>
        <v>0</v>
      </c>
      <c r="DR23" s="61"/>
    </row>
    <row r="24" spans="1:122" x14ac:dyDescent="0.25">
      <c r="A24" s="80">
        <f t="shared" si="38"/>
        <v>0</v>
      </c>
      <c r="B24" s="63"/>
      <c r="C24" s="64">
        <v>17</v>
      </c>
      <c r="D24" s="65" t="s">
        <v>32</v>
      </c>
      <c r="E24" s="66">
        <v>45503.291666666664</v>
      </c>
      <c r="F24" s="67" t="str">
        <f>I9</f>
        <v>New Zealand</v>
      </c>
      <c r="G24" s="68"/>
      <c r="H24" s="68"/>
      <c r="I24" s="69" t="str">
        <f t="shared" ref="I24:I29" si="39">F8</f>
        <v>France</v>
      </c>
      <c r="J24" s="52"/>
      <c r="K24" s="52"/>
      <c r="L24" s="57"/>
      <c r="N24" s="59" t="str">
        <f t="shared" si="8"/>
        <v>New Zealand</v>
      </c>
      <c r="O24" s="68"/>
      <c r="P24" s="68"/>
      <c r="Q24" s="60" t="str">
        <f t="shared" si="9"/>
        <v>France</v>
      </c>
      <c r="U24" s="71">
        <f t="shared" si="10"/>
        <v>0</v>
      </c>
      <c r="W24" s="61"/>
      <c r="X24" s="72"/>
      <c r="Y24" s="59" t="str">
        <f t="shared" si="11"/>
        <v>New Zealand</v>
      </c>
      <c r="Z24" s="68"/>
      <c r="AA24" s="68"/>
      <c r="AB24" s="60" t="str">
        <f t="shared" si="12"/>
        <v>France</v>
      </c>
      <c r="AF24" s="73">
        <f t="shared" si="13"/>
        <v>0</v>
      </c>
      <c r="AH24" s="61"/>
      <c r="AI24" s="72"/>
      <c r="AJ24" s="59" t="str">
        <f t="shared" si="14"/>
        <v>New Zealand</v>
      </c>
      <c r="AK24" s="68"/>
      <c r="AL24" s="68"/>
      <c r="AM24" s="60" t="str">
        <f t="shared" si="15"/>
        <v>France</v>
      </c>
      <c r="AQ24" s="73">
        <f t="shared" si="16"/>
        <v>0</v>
      </c>
      <c r="AS24" s="61"/>
      <c r="AT24" s="72"/>
      <c r="AU24" s="59" t="str">
        <f t="shared" si="17"/>
        <v>New Zealand</v>
      </c>
      <c r="AV24" s="68"/>
      <c r="AW24" s="68"/>
      <c r="AX24" s="60" t="str">
        <f t="shared" si="18"/>
        <v>France</v>
      </c>
      <c r="BB24" s="73">
        <f t="shared" si="19"/>
        <v>0</v>
      </c>
      <c r="BD24" s="61"/>
      <c r="BE24" s="72"/>
      <c r="BF24" s="59" t="str">
        <f t="shared" si="20"/>
        <v>New Zealand</v>
      </c>
      <c r="BG24" s="68"/>
      <c r="BH24" s="68"/>
      <c r="BI24" s="60" t="str">
        <f t="shared" si="21"/>
        <v>France</v>
      </c>
      <c r="BM24" s="73">
        <f t="shared" si="22"/>
        <v>0</v>
      </c>
      <c r="BO24" s="61"/>
      <c r="BP24" s="72"/>
      <c r="BQ24" s="59" t="str">
        <f t="shared" si="23"/>
        <v>New Zealand</v>
      </c>
      <c r="BR24" s="68"/>
      <c r="BS24" s="68"/>
      <c r="BT24" s="60" t="str">
        <f t="shared" si="24"/>
        <v>France</v>
      </c>
      <c r="BX24" s="73">
        <f t="shared" si="25"/>
        <v>0</v>
      </c>
      <c r="BZ24" s="61"/>
      <c r="CA24" s="72"/>
      <c r="CB24" s="59" t="str">
        <f t="shared" si="26"/>
        <v>New Zealand</v>
      </c>
      <c r="CC24" s="68"/>
      <c r="CD24" s="68"/>
      <c r="CE24" s="60" t="str">
        <f t="shared" si="27"/>
        <v>France</v>
      </c>
      <c r="CI24" s="73">
        <f t="shared" si="28"/>
        <v>0</v>
      </c>
      <c r="CK24" s="61"/>
      <c r="CL24" s="72"/>
      <c r="CM24" s="59" t="str">
        <f t="shared" si="29"/>
        <v>New Zealand</v>
      </c>
      <c r="CN24" s="68"/>
      <c r="CO24" s="68"/>
      <c r="CP24" s="60" t="str">
        <f t="shared" si="30"/>
        <v>France</v>
      </c>
      <c r="CT24" s="73">
        <f t="shared" si="31"/>
        <v>0</v>
      </c>
      <c r="CV24" s="61"/>
      <c r="CW24" s="72"/>
      <c r="CX24" s="59" t="str">
        <f t="shared" si="32"/>
        <v>New Zealand</v>
      </c>
      <c r="CY24" s="68"/>
      <c r="CZ24" s="68"/>
      <c r="DA24" s="60" t="str">
        <f t="shared" si="33"/>
        <v>France</v>
      </c>
      <c r="DE24" s="73">
        <f t="shared" si="34"/>
        <v>0</v>
      </c>
      <c r="DG24" s="61"/>
      <c r="DH24" s="72"/>
      <c r="DI24" s="59" t="str">
        <f t="shared" si="35"/>
        <v>New Zealand</v>
      </c>
      <c r="DJ24" s="68"/>
      <c r="DK24" s="68"/>
      <c r="DL24" s="60" t="str">
        <f t="shared" si="36"/>
        <v>France</v>
      </c>
      <c r="DP24" s="73">
        <f t="shared" si="37"/>
        <v>0</v>
      </c>
      <c r="DR24" s="61"/>
    </row>
    <row r="25" spans="1:122" x14ac:dyDescent="0.25">
      <c r="A25" s="80">
        <f t="shared" si="38"/>
        <v>0</v>
      </c>
      <c r="B25" s="63"/>
      <c r="C25" s="64">
        <v>18</v>
      </c>
      <c r="D25" s="65" t="s">
        <v>32</v>
      </c>
      <c r="E25" s="66">
        <v>45503.291666666664</v>
      </c>
      <c r="F25" s="67" t="str">
        <f>I8</f>
        <v>United States</v>
      </c>
      <c r="G25" s="68"/>
      <c r="H25" s="68"/>
      <c r="I25" s="69" t="str">
        <f t="shared" si="39"/>
        <v>Guinea</v>
      </c>
      <c r="J25" s="52"/>
      <c r="K25" s="52"/>
      <c r="L25" s="57"/>
      <c r="N25" s="59" t="str">
        <f t="shared" si="8"/>
        <v>United States</v>
      </c>
      <c r="O25" s="68"/>
      <c r="P25" s="68"/>
      <c r="Q25" s="60" t="str">
        <f t="shared" si="9"/>
        <v>Guinea</v>
      </c>
      <c r="U25" s="71">
        <f t="shared" si="10"/>
        <v>0</v>
      </c>
      <c r="W25" s="61"/>
      <c r="X25" s="72"/>
      <c r="Y25" s="59" t="str">
        <f t="shared" si="11"/>
        <v>United States</v>
      </c>
      <c r="Z25" s="68"/>
      <c r="AA25" s="68"/>
      <c r="AB25" s="60" t="str">
        <f t="shared" si="12"/>
        <v>Guinea</v>
      </c>
      <c r="AF25" s="73">
        <f t="shared" si="13"/>
        <v>0</v>
      </c>
      <c r="AH25" s="61"/>
      <c r="AI25" s="72"/>
      <c r="AJ25" s="59" t="str">
        <f t="shared" si="14"/>
        <v>United States</v>
      </c>
      <c r="AK25" s="68"/>
      <c r="AL25" s="68"/>
      <c r="AM25" s="60" t="str">
        <f t="shared" si="15"/>
        <v>Guinea</v>
      </c>
      <c r="AQ25" s="73">
        <f t="shared" si="16"/>
        <v>0</v>
      </c>
      <c r="AS25" s="61"/>
      <c r="AT25" s="72"/>
      <c r="AU25" s="59" t="str">
        <f t="shared" si="17"/>
        <v>United States</v>
      </c>
      <c r="AV25" s="68"/>
      <c r="AW25" s="68"/>
      <c r="AX25" s="60" t="str">
        <f t="shared" si="18"/>
        <v>Guinea</v>
      </c>
      <c r="BB25" s="73">
        <f t="shared" si="19"/>
        <v>0</v>
      </c>
      <c r="BD25" s="61"/>
      <c r="BE25" s="72"/>
      <c r="BF25" s="59" t="str">
        <f t="shared" si="20"/>
        <v>United States</v>
      </c>
      <c r="BG25" s="68"/>
      <c r="BH25" s="68"/>
      <c r="BI25" s="60" t="str">
        <f t="shared" si="21"/>
        <v>Guinea</v>
      </c>
      <c r="BM25" s="73">
        <f t="shared" si="22"/>
        <v>0</v>
      </c>
      <c r="BO25" s="61"/>
      <c r="BP25" s="72"/>
      <c r="BQ25" s="59" t="str">
        <f t="shared" si="23"/>
        <v>United States</v>
      </c>
      <c r="BR25" s="68"/>
      <c r="BS25" s="68"/>
      <c r="BT25" s="60" t="str">
        <f t="shared" si="24"/>
        <v>Guinea</v>
      </c>
      <c r="BX25" s="73">
        <f t="shared" si="25"/>
        <v>0</v>
      </c>
      <c r="BZ25" s="61"/>
      <c r="CA25" s="72"/>
      <c r="CB25" s="59" t="str">
        <f t="shared" si="26"/>
        <v>United States</v>
      </c>
      <c r="CC25" s="68"/>
      <c r="CD25" s="68"/>
      <c r="CE25" s="60" t="str">
        <f t="shared" si="27"/>
        <v>Guinea</v>
      </c>
      <c r="CI25" s="73">
        <f t="shared" si="28"/>
        <v>0</v>
      </c>
      <c r="CK25" s="61"/>
      <c r="CL25" s="72"/>
      <c r="CM25" s="59" t="str">
        <f t="shared" si="29"/>
        <v>United States</v>
      </c>
      <c r="CN25" s="68"/>
      <c r="CO25" s="68"/>
      <c r="CP25" s="60" t="str">
        <f t="shared" si="30"/>
        <v>Guinea</v>
      </c>
      <c r="CT25" s="73">
        <f t="shared" si="31"/>
        <v>0</v>
      </c>
      <c r="CV25" s="61"/>
      <c r="CW25" s="72"/>
      <c r="CX25" s="59" t="str">
        <f t="shared" si="32"/>
        <v>United States</v>
      </c>
      <c r="CY25" s="68"/>
      <c r="CZ25" s="68"/>
      <c r="DA25" s="60" t="str">
        <f t="shared" si="33"/>
        <v>Guinea</v>
      </c>
      <c r="DE25" s="73">
        <f t="shared" si="34"/>
        <v>0</v>
      </c>
      <c r="DG25" s="61"/>
      <c r="DH25" s="72"/>
      <c r="DI25" s="59" t="str">
        <f t="shared" si="35"/>
        <v>United States</v>
      </c>
      <c r="DJ25" s="68"/>
      <c r="DK25" s="68"/>
      <c r="DL25" s="60" t="str">
        <f t="shared" si="36"/>
        <v>Guinea</v>
      </c>
      <c r="DP25" s="73">
        <f t="shared" si="37"/>
        <v>0</v>
      </c>
      <c r="DR25" s="61"/>
    </row>
    <row r="26" spans="1:122" x14ac:dyDescent="0.25">
      <c r="A26" s="80">
        <f t="shared" si="38"/>
        <v>0</v>
      </c>
      <c r="B26" s="63"/>
      <c r="C26" s="64">
        <v>19</v>
      </c>
      <c r="D26" s="65" t="s">
        <v>33</v>
      </c>
      <c r="E26" s="66">
        <v>45503.708333333336</v>
      </c>
      <c r="F26" s="67" t="str">
        <f>I11</f>
        <v>Ukraine</v>
      </c>
      <c r="G26" s="68"/>
      <c r="H26" s="68"/>
      <c r="I26" s="69" t="str">
        <f t="shared" si="39"/>
        <v>Argentina</v>
      </c>
      <c r="J26" s="52"/>
      <c r="K26" s="52"/>
      <c r="L26" s="57"/>
      <c r="N26" s="59" t="str">
        <f t="shared" si="8"/>
        <v>Ukraine</v>
      </c>
      <c r="O26" s="68"/>
      <c r="P26" s="68"/>
      <c r="Q26" s="60" t="str">
        <f t="shared" si="9"/>
        <v>Argentina</v>
      </c>
      <c r="U26" s="71">
        <f t="shared" si="10"/>
        <v>0</v>
      </c>
      <c r="W26" s="61"/>
      <c r="X26" s="72"/>
      <c r="Y26" s="59" t="str">
        <f t="shared" si="11"/>
        <v>Ukraine</v>
      </c>
      <c r="Z26" s="68"/>
      <c r="AA26" s="68"/>
      <c r="AB26" s="60" t="str">
        <f t="shared" si="12"/>
        <v>Argentina</v>
      </c>
      <c r="AF26" s="73">
        <f t="shared" si="13"/>
        <v>0</v>
      </c>
      <c r="AH26" s="61"/>
      <c r="AI26" s="72"/>
      <c r="AJ26" s="59" t="str">
        <f t="shared" si="14"/>
        <v>Ukraine</v>
      </c>
      <c r="AK26" s="68"/>
      <c r="AL26" s="68"/>
      <c r="AM26" s="60" t="str">
        <f t="shared" si="15"/>
        <v>Argentina</v>
      </c>
      <c r="AQ26" s="73">
        <f t="shared" si="16"/>
        <v>0</v>
      </c>
      <c r="AS26" s="61"/>
      <c r="AT26" s="72"/>
      <c r="AU26" s="59" t="str">
        <f t="shared" si="17"/>
        <v>Ukraine</v>
      </c>
      <c r="AV26" s="68"/>
      <c r="AW26" s="68"/>
      <c r="AX26" s="60" t="str">
        <f t="shared" si="18"/>
        <v>Argentina</v>
      </c>
      <c r="BB26" s="73">
        <f t="shared" si="19"/>
        <v>0</v>
      </c>
      <c r="BD26" s="61"/>
      <c r="BE26" s="72"/>
      <c r="BF26" s="59" t="str">
        <f t="shared" si="20"/>
        <v>Ukraine</v>
      </c>
      <c r="BG26" s="68"/>
      <c r="BH26" s="68"/>
      <c r="BI26" s="60" t="str">
        <f t="shared" si="21"/>
        <v>Argentina</v>
      </c>
      <c r="BM26" s="73">
        <f t="shared" si="22"/>
        <v>0</v>
      </c>
      <c r="BO26" s="61"/>
      <c r="BP26" s="72"/>
      <c r="BQ26" s="59" t="str">
        <f t="shared" si="23"/>
        <v>Ukraine</v>
      </c>
      <c r="BR26" s="68"/>
      <c r="BS26" s="68"/>
      <c r="BT26" s="60" t="str">
        <f t="shared" si="24"/>
        <v>Argentina</v>
      </c>
      <c r="BX26" s="73">
        <f t="shared" si="25"/>
        <v>0</v>
      </c>
      <c r="BZ26" s="61"/>
      <c r="CA26" s="72"/>
      <c r="CB26" s="59" t="str">
        <f t="shared" si="26"/>
        <v>Ukraine</v>
      </c>
      <c r="CC26" s="68"/>
      <c r="CD26" s="68"/>
      <c r="CE26" s="60" t="str">
        <f t="shared" si="27"/>
        <v>Argentina</v>
      </c>
      <c r="CI26" s="73">
        <f t="shared" si="28"/>
        <v>0</v>
      </c>
      <c r="CK26" s="61"/>
      <c r="CL26" s="72"/>
      <c r="CM26" s="59" t="str">
        <f t="shared" si="29"/>
        <v>Ukraine</v>
      </c>
      <c r="CN26" s="68"/>
      <c r="CO26" s="68"/>
      <c r="CP26" s="60" t="str">
        <f t="shared" si="30"/>
        <v>Argentina</v>
      </c>
      <c r="CT26" s="73">
        <f t="shared" si="31"/>
        <v>0</v>
      </c>
      <c r="CV26" s="61"/>
      <c r="CW26" s="72"/>
      <c r="CX26" s="59" t="str">
        <f t="shared" si="32"/>
        <v>Ukraine</v>
      </c>
      <c r="CY26" s="68"/>
      <c r="CZ26" s="68"/>
      <c r="DA26" s="60" t="str">
        <f t="shared" si="33"/>
        <v>Argentina</v>
      </c>
      <c r="DE26" s="73">
        <f t="shared" si="34"/>
        <v>0</v>
      </c>
      <c r="DG26" s="61"/>
      <c r="DH26" s="72"/>
      <c r="DI26" s="59" t="str">
        <f t="shared" si="35"/>
        <v>Ukraine</v>
      </c>
      <c r="DJ26" s="68"/>
      <c r="DK26" s="68"/>
      <c r="DL26" s="60" t="str">
        <f t="shared" si="36"/>
        <v>Argentina</v>
      </c>
      <c r="DP26" s="73">
        <f t="shared" si="37"/>
        <v>0</v>
      </c>
      <c r="DR26" s="61"/>
    </row>
    <row r="27" spans="1:122" x14ac:dyDescent="0.25">
      <c r="A27" s="80">
        <f t="shared" si="38"/>
        <v>0</v>
      </c>
      <c r="B27" s="63"/>
      <c r="C27" s="64">
        <v>20</v>
      </c>
      <c r="D27" s="65" t="s">
        <v>33</v>
      </c>
      <c r="E27" s="66">
        <v>45503.708333333336</v>
      </c>
      <c r="F27" s="67" t="str">
        <f>I10</f>
        <v>Morocco</v>
      </c>
      <c r="G27" s="68"/>
      <c r="H27" s="68"/>
      <c r="I27" s="69" t="str">
        <f t="shared" si="39"/>
        <v>Iraq</v>
      </c>
      <c r="J27" s="52"/>
      <c r="K27" s="52"/>
      <c r="L27" s="57"/>
      <c r="N27" s="59" t="str">
        <f t="shared" si="8"/>
        <v>Morocco</v>
      </c>
      <c r="O27" s="68"/>
      <c r="P27" s="68"/>
      <c r="Q27" s="60" t="str">
        <f t="shared" si="9"/>
        <v>Iraq</v>
      </c>
      <c r="U27" s="71">
        <f t="shared" si="10"/>
        <v>0</v>
      </c>
      <c r="W27" s="61"/>
      <c r="X27" s="72"/>
      <c r="Y27" s="59" t="str">
        <f t="shared" si="11"/>
        <v>Morocco</v>
      </c>
      <c r="Z27" s="68"/>
      <c r="AA27" s="68"/>
      <c r="AB27" s="60" t="str">
        <f t="shared" si="12"/>
        <v>Iraq</v>
      </c>
      <c r="AF27" s="73">
        <f t="shared" si="13"/>
        <v>0</v>
      </c>
      <c r="AH27" s="61"/>
      <c r="AI27" s="72"/>
      <c r="AJ27" s="59" t="str">
        <f t="shared" si="14"/>
        <v>Morocco</v>
      </c>
      <c r="AK27" s="68"/>
      <c r="AL27" s="68"/>
      <c r="AM27" s="60" t="str">
        <f t="shared" si="15"/>
        <v>Iraq</v>
      </c>
      <c r="AQ27" s="73">
        <f t="shared" si="16"/>
        <v>0</v>
      </c>
      <c r="AS27" s="61"/>
      <c r="AT27" s="72"/>
      <c r="AU27" s="59" t="str">
        <f t="shared" si="17"/>
        <v>Morocco</v>
      </c>
      <c r="AV27" s="68"/>
      <c r="AW27" s="68"/>
      <c r="AX27" s="60" t="str">
        <f t="shared" si="18"/>
        <v>Iraq</v>
      </c>
      <c r="BB27" s="73">
        <f t="shared" si="19"/>
        <v>0</v>
      </c>
      <c r="BD27" s="61"/>
      <c r="BE27" s="72"/>
      <c r="BF27" s="59" t="str">
        <f t="shared" si="20"/>
        <v>Morocco</v>
      </c>
      <c r="BG27" s="68"/>
      <c r="BH27" s="68"/>
      <c r="BI27" s="60" t="str">
        <f t="shared" si="21"/>
        <v>Iraq</v>
      </c>
      <c r="BM27" s="73">
        <f t="shared" si="22"/>
        <v>0</v>
      </c>
      <c r="BO27" s="61"/>
      <c r="BP27" s="72"/>
      <c r="BQ27" s="59" t="str">
        <f t="shared" si="23"/>
        <v>Morocco</v>
      </c>
      <c r="BR27" s="68"/>
      <c r="BS27" s="68"/>
      <c r="BT27" s="60" t="str">
        <f t="shared" si="24"/>
        <v>Iraq</v>
      </c>
      <c r="BX27" s="73">
        <f t="shared" si="25"/>
        <v>0</v>
      </c>
      <c r="BZ27" s="61"/>
      <c r="CA27" s="72"/>
      <c r="CB27" s="59" t="str">
        <f t="shared" si="26"/>
        <v>Morocco</v>
      </c>
      <c r="CC27" s="68"/>
      <c r="CD27" s="68"/>
      <c r="CE27" s="60" t="str">
        <f t="shared" si="27"/>
        <v>Iraq</v>
      </c>
      <c r="CI27" s="73">
        <f t="shared" si="28"/>
        <v>0</v>
      </c>
      <c r="CK27" s="61"/>
      <c r="CL27" s="72"/>
      <c r="CM27" s="59" t="str">
        <f t="shared" si="29"/>
        <v>Morocco</v>
      </c>
      <c r="CN27" s="68"/>
      <c r="CO27" s="68"/>
      <c r="CP27" s="60" t="str">
        <f t="shared" si="30"/>
        <v>Iraq</v>
      </c>
      <c r="CT27" s="73">
        <f t="shared" si="31"/>
        <v>0</v>
      </c>
      <c r="CV27" s="61"/>
      <c r="CW27" s="72"/>
      <c r="CX27" s="59" t="str">
        <f t="shared" si="32"/>
        <v>Morocco</v>
      </c>
      <c r="CY27" s="68"/>
      <c r="CZ27" s="68"/>
      <c r="DA27" s="60" t="str">
        <f t="shared" si="33"/>
        <v>Iraq</v>
      </c>
      <c r="DE27" s="73">
        <f t="shared" si="34"/>
        <v>0</v>
      </c>
      <c r="DG27" s="61"/>
      <c r="DH27" s="72"/>
      <c r="DI27" s="59" t="str">
        <f t="shared" si="35"/>
        <v>Morocco</v>
      </c>
      <c r="DJ27" s="68"/>
      <c r="DK27" s="68"/>
      <c r="DL27" s="60" t="str">
        <f t="shared" si="36"/>
        <v>Iraq</v>
      </c>
      <c r="DP27" s="73">
        <f t="shared" si="37"/>
        <v>0</v>
      </c>
      <c r="DR27" s="61"/>
    </row>
    <row r="28" spans="1:122" x14ac:dyDescent="0.25">
      <c r="A28" s="80">
        <f t="shared" si="38"/>
        <v>0</v>
      </c>
      <c r="B28" s="63"/>
      <c r="C28" s="64">
        <v>21</v>
      </c>
      <c r="D28" s="65" t="s">
        <v>35</v>
      </c>
      <c r="E28" s="66">
        <v>45503.625</v>
      </c>
      <c r="F28" s="67" t="str">
        <f>I13</f>
        <v>Dominican Republic</v>
      </c>
      <c r="G28" s="68"/>
      <c r="H28" s="68"/>
      <c r="I28" s="69" t="str">
        <f t="shared" si="39"/>
        <v>Uzbekistan</v>
      </c>
      <c r="J28" s="52"/>
      <c r="K28" s="52"/>
      <c r="L28" s="57"/>
      <c r="N28" s="59" t="str">
        <f t="shared" si="8"/>
        <v>Dominican Republic</v>
      </c>
      <c r="O28" s="68"/>
      <c r="P28" s="68"/>
      <c r="Q28" s="60" t="str">
        <f t="shared" si="9"/>
        <v>Uzbekistan</v>
      </c>
      <c r="U28" s="71">
        <f t="shared" si="10"/>
        <v>0</v>
      </c>
      <c r="W28" s="61"/>
      <c r="X28" s="72"/>
      <c r="Y28" s="59" t="str">
        <f t="shared" si="11"/>
        <v>Dominican Republic</v>
      </c>
      <c r="Z28" s="68"/>
      <c r="AA28" s="68"/>
      <c r="AB28" s="60" t="str">
        <f t="shared" si="12"/>
        <v>Uzbekistan</v>
      </c>
      <c r="AF28" s="73">
        <f t="shared" si="13"/>
        <v>0</v>
      </c>
      <c r="AH28" s="61"/>
      <c r="AI28" s="72"/>
      <c r="AJ28" s="59" t="str">
        <f t="shared" si="14"/>
        <v>Dominican Republic</v>
      </c>
      <c r="AK28" s="68"/>
      <c r="AL28" s="68"/>
      <c r="AM28" s="60" t="str">
        <f t="shared" si="15"/>
        <v>Uzbekistan</v>
      </c>
      <c r="AQ28" s="73">
        <f t="shared" si="16"/>
        <v>0</v>
      </c>
      <c r="AS28" s="61"/>
      <c r="AT28" s="72"/>
      <c r="AU28" s="59" t="str">
        <f t="shared" si="17"/>
        <v>Dominican Republic</v>
      </c>
      <c r="AV28" s="68"/>
      <c r="AW28" s="68"/>
      <c r="AX28" s="60" t="str">
        <f t="shared" si="18"/>
        <v>Uzbekistan</v>
      </c>
      <c r="BB28" s="73">
        <f t="shared" si="19"/>
        <v>0</v>
      </c>
      <c r="BD28" s="61"/>
      <c r="BE28" s="72"/>
      <c r="BF28" s="59" t="str">
        <f t="shared" si="20"/>
        <v>Dominican Republic</v>
      </c>
      <c r="BG28" s="68"/>
      <c r="BH28" s="68"/>
      <c r="BI28" s="60" t="str">
        <f t="shared" si="21"/>
        <v>Uzbekistan</v>
      </c>
      <c r="BM28" s="73">
        <f t="shared" si="22"/>
        <v>0</v>
      </c>
      <c r="BO28" s="61"/>
      <c r="BP28" s="72"/>
      <c r="BQ28" s="59" t="str">
        <f t="shared" si="23"/>
        <v>Dominican Republic</v>
      </c>
      <c r="BR28" s="68"/>
      <c r="BS28" s="68"/>
      <c r="BT28" s="60" t="str">
        <f t="shared" si="24"/>
        <v>Uzbekistan</v>
      </c>
      <c r="BX28" s="73">
        <f t="shared" si="25"/>
        <v>0</v>
      </c>
      <c r="BZ28" s="61"/>
      <c r="CA28" s="72"/>
      <c r="CB28" s="59" t="str">
        <f t="shared" si="26"/>
        <v>Dominican Republic</v>
      </c>
      <c r="CC28" s="68"/>
      <c r="CD28" s="68"/>
      <c r="CE28" s="60" t="str">
        <f t="shared" si="27"/>
        <v>Uzbekistan</v>
      </c>
      <c r="CI28" s="73">
        <f t="shared" si="28"/>
        <v>0</v>
      </c>
      <c r="CK28" s="61"/>
      <c r="CL28" s="72"/>
      <c r="CM28" s="59" t="str">
        <f t="shared" si="29"/>
        <v>Dominican Republic</v>
      </c>
      <c r="CN28" s="68"/>
      <c r="CO28" s="68"/>
      <c r="CP28" s="60" t="str">
        <f t="shared" si="30"/>
        <v>Uzbekistan</v>
      </c>
      <c r="CT28" s="73">
        <f t="shared" si="31"/>
        <v>0</v>
      </c>
      <c r="CV28" s="61"/>
      <c r="CW28" s="72"/>
      <c r="CX28" s="59" t="str">
        <f t="shared" si="32"/>
        <v>Dominican Republic</v>
      </c>
      <c r="CY28" s="68"/>
      <c r="CZ28" s="68"/>
      <c r="DA28" s="60" t="str">
        <f t="shared" si="33"/>
        <v>Uzbekistan</v>
      </c>
      <c r="DE28" s="73">
        <f t="shared" si="34"/>
        <v>0</v>
      </c>
      <c r="DG28" s="61"/>
      <c r="DH28" s="72"/>
      <c r="DI28" s="59" t="str">
        <f t="shared" si="35"/>
        <v>Dominican Republic</v>
      </c>
      <c r="DJ28" s="68"/>
      <c r="DK28" s="68"/>
      <c r="DL28" s="60" t="str">
        <f t="shared" si="36"/>
        <v>Uzbekistan</v>
      </c>
      <c r="DP28" s="73">
        <f t="shared" si="37"/>
        <v>0</v>
      </c>
      <c r="DR28" s="61"/>
    </row>
    <row r="29" spans="1:122" x14ac:dyDescent="0.25">
      <c r="A29" s="80">
        <f t="shared" si="38"/>
        <v>0</v>
      </c>
      <c r="B29" s="63"/>
      <c r="C29" s="64">
        <v>22</v>
      </c>
      <c r="D29" s="65" t="s">
        <v>35</v>
      </c>
      <c r="E29" s="66">
        <v>45503.625</v>
      </c>
      <c r="F29" s="67" t="str">
        <f>I12</f>
        <v>Spain</v>
      </c>
      <c r="G29" s="68"/>
      <c r="H29" s="68"/>
      <c r="I29" s="69" t="str">
        <f t="shared" si="39"/>
        <v>Egypt</v>
      </c>
      <c r="J29" s="52"/>
      <c r="K29" s="52"/>
      <c r="L29" s="57"/>
      <c r="N29" s="59" t="str">
        <f t="shared" si="8"/>
        <v>Spain</v>
      </c>
      <c r="O29" s="68"/>
      <c r="P29" s="68"/>
      <c r="Q29" s="60" t="str">
        <f t="shared" si="9"/>
        <v>Egypt</v>
      </c>
      <c r="U29" s="71">
        <f t="shared" si="10"/>
        <v>0</v>
      </c>
      <c r="W29" s="61"/>
      <c r="X29" s="72"/>
      <c r="Y29" s="59" t="str">
        <f t="shared" si="11"/>
        <v>Spain</v>
      </c>
      <c r="Z29" s="68"/>
      <c r="AA29" s="68"/>
      <c r="AB29" s="60" t="str">
        <f t="shared" si="12"/>
        <v>Egypt</v>
      </c>
      <c r="AF29" s="73">
        <f t="shared" si="13"/>
        <v>0</v>
      </c>
      <c r="AH29" s="61"/>
      <c r="AI29" s="72"/>
      <c r="AJ29" s="59" t="str">
        <f t="shared" si="14"/>
        <v>Spain</v>
      </c>
      <c r="AK29" s="68"/>
      <c r="AL29" s="68"/>
      <c r="AM29" s="60" t="str">
        <f t="shared" si="15"/>
        <v>Egypt</v>
      </c>
      <c r="AQ29" s="73">
        <f t="shared" si="16"/>
        <v>0</v>
      </c>
      <c r="AS29" s="61"/>
      <c r="AT29" s="72"/>
      <c r="AU29" s="59" t="str">
        <f t="shared" si="17"/>
        <v>Spain</v>
      </c>
      <c r="AV29" s="68"/>
      <c r="AW29" s="68"/>
      <c r="AX29" s="60" t="str">
        <f t="shared" si="18"/>
        <v>Egypt</v>
      </c>
      <c r="BB29" s="73">
        <f t="shared" si="19"/>
        <v>0</v>
      </c>
      <c r="BD29" s="61"/>
      <c r="BE29" s="72"/>
      <c r="BF29" s="59" t="str">
        <f t="shared" si="20"/>
        <v>Spain</v>
      </c>
      <c r="BG29" s="68"/>
      <c r="BH29" s="68"/>
      <c r="BI29" s="60" t="str">
        <f t="shared" si="21"/>
        <v>Egypt</v>
      </c>
      <c r="BM29" s="73">
        <f t="shared" si="22"/>
        <v>0</v>
      </c>
      <c r="BO29" s="61"/>
      <c r="BP29" s="72"/>
      <c r="BQ29" s="59" t="str">
        <f t="shared" si="23"/>
        <v>Spain</v>
      </c>
      <c r="BR29" s="68"/>
      <c r="BS29" s="68"/>
      <c r="BT29" s="60" t="str">
        <f t="shared" si="24"/>
        <v>Egypt</v>
      </c>
      <c r="BX29" s="73">
        <f t="shared" si="25"/>
        <v>0</v>
      </c>
      <c r="BZ29" s="61"/>
      <c r="CA29" s="72"/>
      <c r="CB29" s="59" t="str">
        <f t="shared" si="26"/>
        <v>Spain</v>
      </c>
      <c r="CC29" s="68"/>
      <c r="CD29" s="68"/>
      <c r="CE29" s="60" t="str">
        <f t="shared" si="27"/>
        <v>Egypt</v>
      </c>
      <c r="CI29" s="73">
        <f t="shared" si="28"/>
        <v>0</v>
      </c>
      <c r="CK29" s="61"/>
      <c r="CL29" s="72"/>
      <c r="CM29" s="59" t="str">
        <f t="shared" si="29"/>
        <v>Spain</v>
      </c>
      <c r="CN29" s="68"/>
      <c r="CO29" s="68"/>
      <c r="CP29" s="60" t="str">
        <f t="shared" si="30"/>
        <v>Egypt</v>
      </c>
      <c r="CT29" s="73">
        <f t="shared" si="31"/>
        <v>0</v>
      </c>
      <c r="CV29" s="61"/>
      <c r="CW29" s="72"/>
      <c r="CX29" s="59" t="str">
        <f t="shared" si="32"/>
        <v>Spain</v>
      </c>
      <c r="CY29" s="68"/>
      <c r="CZ29" s="68"/>
      <c r="DA29" s="60" t="str">
        <f t="shared" si="33"/>
        <v>Egypt</v>
      </c>
      <c r="DE29" s="73">
        <f t="shared" si="34"/>
        <v>0</v>
      </c>
      <c r="DG29" s="61"/>
      <c r="DH29" s="72"/>
      <c r="DI29" s="59" t="str">
        <f t="shared" si="35"/>
        <v>Spain</v>
      </c>
      <c r="DJ29" s="68"/>
      <c r="DK29" s="68"/>
      <c r="DL29" s="60" t="str">
        <f t="shared" si="36"/>
        <v>Egypt</v>
      </c>
      <c r="DP29" s="73">
        <f t="shared" si="37"/>
        <v>0</v>
      </c>
      <c r="DR29" s="61"/>
    </row>
    <row r="30" spans="1:122" x14ac:dyDescent="0.25">
      <c r="A30" s="80">
        <f t="shared" si="38"/>
        <v>0</v>
      </c>
      <c r="B30" s="63"/>
      <c r="C30" s="64">
        <v>23</v>
      </c>
      <c r="D30" s="65" t="s">
        <v>37</v>
      </c>
      <c r="E30" s="66">
        <v>45503.875</v>
      </c>
      <c r="F30" s="67" t="str">
        <f>I14</f>
        <v>Israel</v>
      </c>
      <c r="G30" s="68"/>
      <c r="H30" s="68"/>
      <c r="I30" s="69" t="str">
        <f>F15</f>
        <v>Japan</v>
      </c>
      <c r="J30" s="52"/>
      <c r="K30" s="52"/>
      <c r="L30" s="57"/>
      <c r="N30" s="59" t="str">
        <f t="shared" si="8"/>
        <v>Israel</v>
      </c>
      <c r="O30" s="68"/>
      <c r="P30" s="68"/>
      <c r="Q30" s="60" t="str">
        <f t="shared" si="9"/>
        <v>Japan</v>
      </c>
      <c r="U30" s="71">
        <f t="shared" si="10"/>
        <v>0</v>
      </c>
      <c r="W30" s="61"/>
      <c r="X30" s="72"/>
      <c r="Y30" s="59" t="str">
        <f t="shared" si="11"/>
        <v>Israel</v>
      </c>
      <c r="Z30" s="68"/>
      <c r="AA30" s="68"/>
      <c r="AB30" s="60" t="str">
        <f t="shared" si="12"/>
        <v>Japan</v>
      </c>
      <c r="AF30" s="73">
        <f t="shared" si="13"/>
        <v>0</v>
      </c>
      <c r="AH30" s="61"/>
      <c r="AI30" s="72"/>
      <c r="AJ30" s="59" t="str">
        <f t="shared" si="14"/>
        <v>Israel</v>
      </c>
      <c r="AK30" s="68"/>
      <c r="AL30" s="68"/>
      <c r="AM30" s="60" t="str">
        <f t="shared" si="15"/>
        <v>Japan</v>
      </c>
      <c r="AQ30" s="73">
        <f t="shared" si="16"/>
        <v>0</v>
      </c>
      <c r="AS30" s="61"/>
      <c r="AT30" s="72"/>
      <c r="AU30" s="59" t="str">
        <f t="shared" si="17"/>
        <v>Israel</v>
      </c>
      <c r="AV30" s="68"/>
      <c r="AW30" s="68"/>
      <c r="AX30" s="60" t="str">
        <f t="shared" si="18"/>
        <v>Japan</v>
      </c>
      <c r="BB30" s="73">
        <f t="shared" si="19"/>
        <v>0</v>
      </c>
      <c r="BD30" s="61"/>
      <c r="BE30" s="72"/>
      <c r="BF30" s="59" t="str">
        <f t="shared" si="20"/>
        <v>Israel</v>
      </c>
      <c r="BG30" s="68"/>
      <c r="BH30" s="68"/>
      <c r="BI30" s="60" t="str">
        <f t="shared" si="21"/>
        <v>Japan</v>
      </c>
      <c r="BM30" s="73">
        <f t="shared" si="22"/>
        <v>0</v>
      </c>
      <c r="BO30" s="61"/>
      <c r="BP30" s="72"/>
      <c r="BQ30" s="59" t="str">
        <f t="shared" si="23"/>
        <v>Israel</v>
      </c>
      <c r="BR30" s="68"/>
      <c r="BS30" s="68"/>
      <c r="BT30" s="60" t="str">
        <f t="shared" si="24"/>
        <v>Japan</v>
      </c>
      <c r="BX30" s="73">
        <f t="shared" si="25"/>
        <v>0</v>
      </c>
      <c r="BZ30" s="61"/>
      <c r="CA30" s="72"/>
      <c r="CB30" s="59" t="str">
        <f t="shared" si="26"/>
        <v>Israel</v>
      </c>
      <c r="CC30" s="68"/>
      <c r="CD30" s="68"/>
      <c r="CE30" s="60" t="str">
        <f t="shared" si="27"/>
        <v>Japan</v>
      </c>
      <c r="CI30" s="73">
        <f t="shared" si="28"/>
        <v>0</v>
      </c>
      <c r="CK30" s="61"/>
      <c r="CL30" s="72"/>
      <c r="CM30" s="59" t="str">
        <f t="shared" si="29"/>
        <v>Israel</v>
      </c>
      <c r="CN30" s="68"/>
      <c r="CO30" s="68"/>
      <c r="CP30" s="60" t="str">
        <f t="shared" si="30"/>
        <v>Japan</v>
      </c>
      <c r="CT30" s="73">
        <f t="shared" si="31"/>
        <v>0</v>
      </c>
      <c r="CV30" s="61"/>
      <c r="CW30" s="72"/>
      <c r="CX30" s="59" t="str">
        <f t="shared" si="32"/>
        <v>Israel</v>
      </c>
      <c r="CY30" s="68"/>
      <c r="CZ30" s="68"/>
      <c r="DA30" s="60" t="str">
        <f t="shared" si="33"/>
        <v>Japan</v>
      </c>
      <c r="DE30" s="73">
        <f t="shared" si="34"/>
        <v>0</v>
      </c>
      <c r="DG30" s="61"/>
      <c r="DH30" s="72"/>
      <c r="DI30" s="59" t="str">
        <f t="shared" si="35"/>
        <v>Israel</v>
      </c>
      <c r="DJ30" s="68"/>
      <c r="DK30" s="68"/>
      <c r="DL30" s="60" t="str">
        <f t="shared" si="36"/>
        <v>Japan</v>
      </c>
      <c r="DP30" s="73">
        <f t="shared" si="37"/>
        <v>0</v>
      </c>
      <c r="DR30" s="61"/>
    </row>
    <row r="31" spans="1:122" x14ac:dyDescent="0.25">
      <c r="A31" s="80">
        <f t="shared" si="38"/>
        <v>0</v>
      </c>
      <c r="B31" s="63"/>
      <c r="C31" s="64">
        <v>24</v>
      </c>
      <c r="D31" s="65" t="s">
        <v>37</v>
      </c>
      <c r="E31" s="66">
        <v>45503.875</v>
      </c>
      <c r="F31" s="67" t="str">
        <f>I15</f>
        <v>Paraguay</v>
      </c>
      <c r="G31" s="68"/>
      <c r="H31" s="68"/>
      <c r="I31" s="69" t="str">
        <f>F14</f>
        <v>Mali</v>
      </c>
      <c r="J31" s="52"/>
      <c r="K31" s="52"/>
      <c r="L31" s="57"/>
      <c r="N31" s="59" t="str">
        <f t="shared" si="8"/>
        <v>Paraguay</v>
      </c>
      <c r="O31" s="68"/>
      <c r="P31" s="68"/>
      <c r="Q31" s="60" t="str">
        <f t="shared" si="9"/>
        <v>Mali</v>
      </c>
      <c r="U31" s="71">
        <f t="shared" si="10"/>
        <v>0</v>
      </c>
      <c r="W31" s="61"/>
      <c r="X31" s="72"/>
      <c r="Y31" s="59" t="str">
        <f t="shared" si="11"/>
        <v>Paraguay</v>
      </c>
      <c r="Z31" s="68"/>
      <c r="AA31" s="68"/>
      <c r="AB31" s="60" t="str">
        <f t="shared" si="12"/>
        <v>Mali</v>
      </c>
      <c r="AF31" s="73">
        <f t="shared" si="13"/>
        <v>0</v>
      </c>
      <c r="AH31" s="61"/>
      <c r="AI31" s="72"/>
      <c r="AJ31" s="59" t="str">
        <f t="shared" si="14"/>
        <v>Paraguay</v>
      </c>
      <c r="AK31" s="68"/>
      <c r="AL31" s="68"/>
      <c r="AM31" s="60" t="str">
        <f t="shared" si="15"/>
        <v>Mali</v>
      </c>
      <c r="AQ31" s="73">
        <f t="shared" si="16"/>
        <v>0</v>
      </c>
      <c r="AS31" s="61"/>
      <c r="AT31" s="72"/>
      <c r="AU31" s="59" t="str">
        <f t="shared" si="17"/>
        <v>Paraguay</v>
      </c>
      <c r="AV31" s="68"/>
      <c r="AW31" s="68"/>
      <c r="AX31" s="60" t="str">
        <f t="shared" si="18"/>
        <v>Mali</v>
      </c>
      <c r="BB31" s="73">
        <f t="shared" si="19"/>
        <v>0</v>
      </c>
      <c r="BD31" s="61"/>
      <c r="BE31" s="72"/>
      <c r="BF31" s="59" t="str">
        <f t="shared" si="20"/>
        <v>Paraguay</v>
      </c>
      <c r="BG31" s="68"/>
      <c r="BH31" s="68"/>
      <c r="BI31" s="60" t="str">
        <f t="shared" si="21"/>
        <v>Mali</v>
      </c>
      <c r="BM31" s="73">
        <f t="shared" si="22"/>
        <v>0</v>
      </c>
      <c r="BO31" s="61"/>
      <c r="BP31" s="72"/>
      <c r="BQ31" s="59" t="str">
        <f t="shared" si="23"/>
        <v>Paraguay</v>
      </c>
      <c r="BR31" s="68"/>
      <c r="BS31" s="68"/>
      <c r="BT31" s="60" t="str">
        <f t="shared" si="24"/>
        <v>Mali</v>
      </c>
      <c r="BX31" s="73">
        <f t="shared" si="25"/>
        <v>0</v>
      </c>
      <c r="BZ31" s="61"/>
      <c r="CA31" s="72"/>
      <c r="CB31" s="59" t="str">
        <f t="shared" si="26"/>
        <v>Paraguay</v>
      </c>
      <c r="CC31" s="68"/>
      <c r="CD31" s="68"/>
      <c r="CE31" s="60" t="str">
        <f t="shared" si="27"/>
        <v>Mali</v>
      </c>
      <c r="CI31" s="73">
        <f t="shared" si="28"/>
        <v>0</v>
      </c>
      <c r="CK31" s="61"/>
      <c r="CL31" s="72"/>
      <c r="CM31" s="59" t="str">
        <f t="shared" si="29"/>
        <v>Paraguay</v>
      </c>
      <c r="CN31" s="68"/>
      <c r="CO31" s="68"/>
      <c r="CP31" s="60" t="str">
        <f t="shared" si="30"/>
        <v>Mali</v>
      </c>
      <c r="CT31" s="73">
        <f t="shared" si="31"/>
        <v>0</v>
      </c>
      <c r="CV31" s="61"/>
      <c r="CW31" s="72"/>
      <c r="CX31" s="59" t="str">
        <f t="shared" si="32"/>
        <v>Paraguay</v>
      </c>
      <c r="CY31" s="68"/>
      <c r="CZ31" s="68"/>
      <c r="DA31" s="60" t="str">
        <f t="shared" si="33"/>
        <v>Mali</v>
      </c>
      <c r="DE31" s="73">
        <f t="shared" si="34"/>
        <v>0</v>
      </c>
      <c r="DG31" s="61"/>
      <c r="DH31" s="72"/>
      <c r="DI31" s="59" t="str">
        <f t="shared" si="35"/>
        <v>Paraguay</v>
      </c>
      <c r="DJ31" s="68"/>
      <c r="DK31" s="68"/>
      <c r="DL31" s="60" t="str">
        <f t="shared" si="36"/>
        <v>Mali</v>
      </c>
      <c r="DP31" s="73">
        <f t="shared" si="37"/>
        <v>0</v>
      </c>
      <c r="DR31" s="61"/>
    </row>
    <row r="32" spans="1:122" x14ac:dyDescent="0.25">
      <c r="B32" s="63"/>
      <c r="C32" s="53"/>
      <c r="D32" s="53"/>
      <c r="E32" s="54"/>
      <c r="F32" s="55"/>
      <c r="G32" s="52"/>
      <c r="H32" s="52"/>
      <c r="I32" s="56"/>
      <c r="J32" s="52"/>
      <c r="K32" s="52"/>
      <c r="L32" s="57"/>
      <c r="N32" s="59"/>
      <c r="Q32" s="60"/>
      <c r="W32" s="61"/>
      <c r="X32" s="72"/>
      <c r="Y32" s="59"/>
      <c r="AB32" s="60"/>
      <c r="AH32" s="61"/>
      <c r="AI32" s="72"/>
      <c r="AJ32" s="59"/>
      <c r="AM32" s="60"/>
      <c r="AS32" s="61"/>
      <c r="AT32" s="72"/>
      <c r="AU32" s="59"/>
      <c r="AX32" s="60"/>
      <c r="BD32" s="61"/>
      <c r="BE32" s="72"/>
      <c r="BF32" s="59"/>
      <c r="BI32" s="60"/>
      <c r="BO32" s="61"/>
      <c r="BP32" s="72"/>
      <c r="BQ32" s="59"/>
      <c r="BT32" s="60"/>
      <c r="BZ32" s="61"/>
      <c r="CA32" s="72"/>
      <c r="CB32" s="59"/>
      <c r="CE32" s="60"/>
      <c r="CK32" s="61"/>
      <c r="CL32" s="72"/>
      <c r="CM32" s="59"/>
      <c r="CP32" s="60"/>
      <c r="CV32" s="61"/>
      <c r="CW32" s="72"/>
      <c r="CX32" s="59"/>
      <c r="DA32" s="60"/>
      <c r="DG32" s="61"/>
      <c r="DH32" s="72"/>
      <c r="DI32" s="59"/>
      <c r="DL32" s="60"/>
      <c r="DR32" s="61"/>
    </row>
    <row r="33" spans="1:122" x14ac:dyDescent="0.25">
      <c r="B33" s="370" t="s">
        <v>51</v>
      </c>
      <c r="C33" s="371"/>
      <c r="D33" s="371"/>
      <c r="E33" s="371"/>
      <c r="F33" s="371"/>
      <c r="G33" s="371"/>
      <c r="H33" s="371"/>
      <c r="I33" s="371"/>
      <c r="J33" s="371"/>
      <c r="K33" s="371"/>
      <c r="L33" s="372"/>
      <c r="M33" s="373" t="str">
        <f>IF(SUM(B36:B39)&lt;24,"Bonus Point Will be Calculated after Group Matches are completed","")</f>
        <v>Bonus Point Will be Calculated after Group Matches are completed</v>
      </c>
      <c r="N33" s="373"/>
      <c r="O33" s="373"/>
      <c r="P33" s="373"/>
      <c r="Q33" s="373"/>
      <c r="R33" s="373"/>
      <c r="S33" s="373"/>
      <c r="T33" s="373"/>
      <c r="U33" s="373"/>
      <c r="V33" s="373"/>
      <c r="W33" s="374"/>
      <c r="X33" s="373"/>
      <c r="Y33" s="373"/>
      <c r="Z33" s="373"/>
      <c r="AA33" s="373"/>
      <c r="AB33" s="373"/>
      <c r="AC33" s="373"/>
      <c r="AD33" s="373"/>
      <c r="AE33" s="373"/>
      <c r="AF33" s="373"/>
      <c r="AG33" s="373"/>
      <c r="AH33" s="374"/>
      <c r="AI33" s="373"/>
      <c r="AJ33" s="373"/>
      <c r="AK33" s="373"/>
      <c r="AL33" s="373"/>
      <c r="AM33" s="373"/>
      <c r="AN33" s="373"/>
      <c r="AO33" s="373"/>
      <c r="AP33" s="373"/>
      <c r="AQ33" s="373"/>
      <c r="AR33" s="373"/>
      <c r="AS33" s="374"/>
      <c r="AT33" s="373"/>
      <c r="AU33" s="373"/>
      <c r="AV33" s="373"/>
      <c r="AW33" s="373"/>
      <c r="AX33" s="373"/>
      <c r="AY33" s="373"/>
      <c r="AZ33" s="373"/>
      <c r="BA33" s="373"/>
      <c r="BB33" s="373"/>
      <c r="BC33" s="373"/>
      <c r="BD33" s="374"/>
      <c r="BE33" s="373"/>
      <c r="BF33" s="373"/>
      <c r="BG33" s="373"/>
      <c r="BH33" s="373"/>
      <c r="BI33" s="373"/>
      <c r="BJ33" s="373"/>
      <c r="BK33" s="373"/>
      <c r="BL33" s="373"/>
      <c r="BM33" s="373"/>
      <c r="BN33" s="373"/>
      <c r="BO33" s="374"/>
      <c r="BP33" s="373"/>
      <c r="BQ33" s="373"/>
      <c r="BR33" s="373"/>
      <c r="BS33" s="373"/>
      <c r="BT33" s="373"/>
      <c r="BU33" s="373"/>
      <c r="BV33" s="373"/>
      <c r="BW33" s="373"/>
      <c r="BX33" s="373"/>
      <c r="BY33" s="373"/>
      <c r="BZ33" s="374"/>
      <c r="CA33" s="373"/>
      <c r="CB33" s="373"/>
      <c r="CC33" s="373"/>
      <c r="CD33" s="373"/>
      <c r="CE33" s="373"/>
      <c r="CF33" s="373"/>
      <c r="CG33" s="373"/>
      <c r="CH33" s="373"/>
      <c r="CI33" s="373"/>
      <c r="CJ33" s="373"/>
      <c r="CK33" s="374"/>
      <c r="CL33" s="373"/>
      <c r="CM33" s="373"/>
      <c r="CN33" s="373"/>
      <c r="CO33" s="373"/>
      <c r="CP33" s="373"/>
      <c r="CQ33" s="373"/>
      <c r="CR33" s="373"/>
      <c r="CS33" s="373"/>
      <c r="CT33" s="373"/>
      <c r="CU33" s="373"/>
      <c r="CV33" s="374"/>
      <c r="CW33" s="373"/>
      <c r="CX33" s="373"/>
      <c r="CY33" s="373"/>
      <c r="CZ33" s="373"/>
      <c r="DA33" s="373"/>
      <c r="DB33" s="373"/>
      <c r="DC33" s="373"/>
      <c r="DD33" s="373"/>
      <c r="DE33" s="373"/>
      <c r="DF33" s="373"/>
      <c r="DG33" s="374"/>
      <c r="DH33" s="373"/>
      <c r="DI33" s="373"/>
      <c r="DJ33" s="373"/>
      <c r="DK33" s="373"/>
      <c r="DL33" s="373"/>
      <c r="DM33" s="373"/>
      <c r="DN33" s="373"/>
      <c r="DO33" s="373"/>
      <c r="DP33" s="373"/>
      <c r="DQ33" s="373"/>
      <c r="DR33" s="374"/>
    </row>
    <row r="34" spans="1:122" x14ac:dyDescent="0.25">
      <c r="B34" s="74"/>
      <c r="C34" s="53"/>
      <c r="D34" s="53"/>
      <c r="E34" s="54"/>
      <c r="F34" s="55"/>
      <c r="G34" s="52"/>
      <c r="H34" s="52"/>
      <c r="I34" s="56"/>
      <c r="J34" s="52"/>
      <c r="K34" s="52"/>
      <c r="L34" s="57"/>
      <c r="N34" s="59"/>
      <c r="Q34" s="60"/>
      <c r="W34" s="61"/>
      <c r="X34" s="72"/>
      <c r="Y34" s="59"/>
      <c r="AB34" s="60"/>
      <c r="AH34" s="61"/>
      <c r="AI34" s="72"/>
      <c r="AJ34" s="59"/>
      <c r="AM34" s="60"/>
      <c r="AS34" s="61"/>
      <c r="AT34" s="72"/>
      <c r="AU34" s="59"/>
      <c r="AX34" s="60"/>
      <c r="BD34" s="61"/>
      <c r="BE34" s="72"/>
      <c r="BF34" s="59"/>
      <c r="BI34" s="60"/>
      <c r="BO34" s="61"/>
      <c r="BP34" s="72"/>
      <c r="BQ34" s="59"/>
      <c r="BT34" s="60"/>
      <c r="BZ34" s="61"/>
      <c r="CA34" s="72"/>
      <c r="CB34" s="59"/>
      <c r="CE34" s="60"/>
      <c r="CK34" s="61"/>
      <c r="CL34" s="72"/>
      <c r="CM34" s="59"/>
      <c r="CP34" s="60"/>
      <c r="CV34" s="61"/>
      <c r="CW34" s="72"/>
      <c r="CX34" s="59"/>
      <c r="DA34" s="60"/>
      <c r="DG34" s="61"/>
      <c r="DH34" s="72"/>
      <c r="DI34" s="59"/>
      <c r="DL34" s="60"/>
      <c r="DR34" s="61"/>
    </row>
    <row r="35" spans="1:122" x14ac:dyDescent="0.25">
      <c r="B35" s="74"/>
      <c r="C35" s="53"/>
      <c r="D35" s="53"/>
      <c r="E35" s="54"/>
      <c r="F35" s="166" t="s">
        <v>52</v>
      </c>
      <c r="G35" s="382" t="s">
        <v>44</v>
      </c>
      <c r="H35" s="382"/>
      <c r="I35" s="168" t="s">
        <v>53</v>
      </c>
      <c r="J35" s="52"/>
      <c r="K35" s="52"/>
      <c r="L35" s="57"/>
      <c r="N35" s="75" t="s">
        <v>52</v>
      </c>
      <c r="O35" s="375" t="s">
        <v>44</v>
      </c>
      <c r="P35" s="375"/>
      <c r="Q35" s="76" t="s">
        <v>53</v>
      </c>
      <c r="V35" s="77" t="s">
        <v>42</v>
      </c>
      <c r="W35" s="61"/>
      <c r="X35" s="72"/>
      <c r="Y35" s="75" t="s">
        <v>52</v>
      </c>
      <c r="Z35" s="375" t="s">
        <v>44</v>
      </c>
      <c r="AA35" s="375"/>
      <c r="AB35" s="76" t="s">
        <v>53</v>
      </c>
      <c r="AG35" s="77" t="s">
        <v>42</v>
      </c>
      <c r="AH35" s="61"/>
      <c r="AI35" s="72"/>
      <c r="AJ35" s="75" t="s">
        <v>52</v>
      </c>
      <c r="AK35" s="375" t="s">
        <v>44</v>
      </c>
      <c r="AL35" s="375"/>
      <c r="AM35" s="76" t="s">
        <v>53</v>
      </c>
      <c r="AR35" s="77" t="s">
        <v>42</v>
      </c>
      <c r="AS35" s="61"/>
      <c r="AT35" s="72"/>
      <c r="AU35" s="75" t="s">
        <v>52</v>
      </c>
      <c r="AV35" s="375" t="s">
        <v>44</v>
      </c>
      <c r="AW35" s="375"/>
      <c r="AX35" s="76" t="s">
        <v>53</v>
      </c>
      <c r="BC35" s="77" t="s">
        <v>42</v>
      </c>
      <c r="BD35" s="61"/>
      <c r="BE35" s="72"/>
      <c r="BF35" s="75" t="s">
        <v>52</v>
      </c>
      <c r="BG35" s="375" t="s">
        <v>44</v>
      </c>
      <c r="BH35" s="375"/>
      <c r="BI35" s="76" t="s">
        <v>53</v>
      </c>
      <c r="BN35" s="77" t="s">
        <v>42</v>
      </c>
      <c r="BO35" s="61"/>
      <c r="BP35" s="72"/>
      <c r="BQ35" s="75" t="s">
        <v>52</v>
      </c>
      <c r="BR35" s="375" t="s">
        <v>44</v>
      </c>
      <c r="BS35" s="375"/>
      <c r="BT35" s="76" t="s">
        <v>53</v>
      </c>
      <c r="BY35" s="77" t="s">
        <v>42</v>
      </c>
      <c r="BZ35" s="61"/>
      <c r="CA35" s="72"/>
      <c r="CB35" s="75" t="s">
        <v>52</v>
      </c>
      <c r="CC35" s="375" t="s">
        <v>44</v>
      </c>
      <c r="CD35" s="375"/>
      <c r="CE35" s="76" t="s">
        <v>53</v>
      </c>
      <c r="CJ35" s="77" t="s">
        <v>42</v>
      </c>
      <c r="CK35" s="61"/>
      <c r="CL35" s="72"/>
      <c r="CM35" s="75" t="s">
        <v>52</v>
      </c>
      <c r="CN35" s="375" t="s">
        <v>44</v>
      </c>
      <c r="CO35" s="375"/>
      <c r="CP35" s="76" t="s">
        <v>53</v>
      </c>
      <c r="CU35" s="77" t="s">
        <v>42</v>
      </c>
      <c r="CV35" s="61"/>
      <c r="CW35" s="72"/>
      <c r="CX35" s="75" t="s">
        <v>52</v>
      </c>
      <c r="CY35" s="375" t="s">
        <v>44</v>
      </c>
      <c r="CZ35" s="375"/>
      <c r="DA35" s="76" t="s">
        <v>53</v>
      </c>
      <c r="DF35" s="77" t="s">
        <v>42</v>
      </c>
      <c r="DG35" s="61"/>
      <c r="DH35" s="72"/>
      <c r="DI35" s="75" t="s">
        <v>52</v>
      </c>
      <c r="DJ35" s="375" t="s">
        <v>44</v>
      </c>
      <c r="DK35" s="375"/>
      <c r="DL35" s="76" t="s">
        <v>53</v>
      </c>
      <c r="DQ35" s="77" t="s">
        <v>42</v>
      </c>
      <c r="DR35" s="61"/>
    </row>
    <row r="36" spans="1:122" x14ac:dyDescent="0.25">
      <c r="B36" s="74">
        <f>COUNTIFS($G$8:$G$31,"&gt;=0",$D$8:$D$31,"A")</f>
        <v>0</v>
      </c>
      <c r="C36" s="53"/>
      <c r="D36" s="53"/>
      <c r="E36" s="54"/>
      <c r="F36" s="167" t="str">
        <f>INDEX(Dummy!U4:U7,MATCH(1,Dummy!BK4:BK7,0),0)</f>
        <v>France</v>
      </c>
      <c r="G36" s="382" t="s">
        <v>32</v>
      </c>
      <c r="H36" s="382"/>
      <c r="I36" s="169" t="str">
        <f>INDEX(Dummy!U4:U7,MATCH(2,Dummy!BK4:BK7,0),0)</f>
        <v>United States</v>
      </c>
      <c r="J36" s="52"/>
      <c r="K36" s="52"/>
      <c r="L36" s="57"/>
      <c r="N36" s="78" t="str">
        <f ca="1">IF(O4&lt;&gt;"",INDEX(OFFSET(Dummy!U4:U7,0,M43),MATCH(1,OFFSET(Dummy!BK4:BK7,0,M43),0),0),"")</f>
        <v>France</v>
      </c>
      <c r="O36" s="375" t="s">
        <v>32</v>
      </c>
      <c r="P36" s="375"/>
      <c r="Q36" s="79" t="str">
        <f ca="1">IF(O4&lt;&gt;"",INDEX(OFFSET(Dummy!U4:U7,0,M43),MATCH(2,OFFSET(Dummy!BK4:BK7,0,M43),0),0),"")</f>
        <v>United States</v>
      </c>
      <c r="V36" s="73">
        <f>IF(B36=6,IF(AND(N36=F36,Q36=I36),Bonu1,IF(AND(N36=F36,Q36&lt;&gt;I36),Bonu2,IF(AND(N36&lt;&gt;I36,Q36=I36),Bonu3,IF(AND(Q36=F36,N36=I36),Bonu4,IF(OR(Q36=F36,N36=I36),Bonu5,0))))),0)</f>
        <v>0</v>
      </c>
      <c r="W36" s="61"/>
      <c r="X36" s="72"/>
      <c r="Y36" s="78" t="str">
        <f ca="1">IF(Z4&lt;&gt;"",INDEX(OFFSET(Dummy!U4:U7,0,X43),MATCH(1,OFFSET(Dummy!BK4:BK7,0,X43),0),0),"")</f>
        <v>France</v>
      </c>
      <c r="Z36" s="375" t="s">
        <v>32</v>
      </c>
      <c r="AA36" s="375"/>
      <c r="AB36" s="79" t="str">
        <f ca="1">IF(Z4&lt;&gt;"",INDEX(OFFSET(Dummy!U4:U7,0,X43),MATCH(2,OFFSET(Dummy!BK4:BK7,0,X43),0),0),"")</f>
        <v>United States</v>
      </c>
      <c r="AG36" s="73">
        <f>IF(B36=6,IF(AND(Y36=F36,AB36=I36),Bonu1,IF(AND(Y36=F36,AB36&lt;&gt;I36),Bonu2,IF(AND(Y36&lt;&gt;I36,AB36=I36),Bonu3,IF(AND(AB36=F36,Y36=I36),Bonu4,IF(OR(AB36=F36,Y36=I36),Bonu5,0))))),0)</f>
        <v>0</v>
      </c>
      <c r="AH36" s="61"/>
      <c r="AI36" s="72"/>
      <c r="AJ36" s="78" t="str">
        <f ca="1">IF(AK4&lt;&gt;"",INDEX(OFFSET(Dummy!U4:U7,0,AI43),MATCH(1,OFFSET(Dummy!BK4:BK7,0,AI43),0),0),"")</f>
        <v>France</v>
      </c>
      <c r="AK36" s="375" t="s">
        <v>32</v>
      </c>
      <c r="AL36" s="375"/>
      <c r="AM36" s="79" t="str">
        <f ca="1">IF(AK4&lt;&gt;"",INDEX(OFFSET(Dummy!U4:U7,0,AI43),MATCH(2,OFFSET(Dummy!BK4:BK7,0,AI43),0),0),"")</f>
        <v>United States</v>
      </c>
      <c r="AR36" s="73">
        <f>IF(B36=6,IF(AND(AJ36=F36,AM36=I36),Bonu1,IF(AND(AJ36=F36,AM36&lt;&gt;I36),Bonu2,IF(AND(AJ36&lt;&gt;I36,AM36=I36),Bonu3,IF(AND(AM36=F36,AJ36=I36),Bonu4,IF(OR(AM36=F36,AJ36=I36),Bonu5,0))))),0)</f>
        <v>0</v>
      </c>
      <c r="AS36" s="61"/>
      <c r="AT36" s="72"/>
      <c r="AU36" s="78" t="str">
        <f ca="1">IF(AV4&lt;&gt;"",INDEX(OFFSET(Dummy!U4:U7,0,AT43),MATCH(1,OFFSET(Dummy!BK4:BK7,0,AT43),0),0),"")</f>
        <v>France</v>
      </c>
      <c r="AV36" s="375" t="s">
        <v>32</v>
      </c>
      <c r="AW36" s="375"/>
      <c r="AX36" s="79" t="str">
        <f ca="1">IF(AV4&lt;&gt;"",INDEX(OFFSET(Dummy!U4:U7,0,AT43),MATCH(2,OFFSET(Dummy!BK4:BK7,0,AT43),0),0),"")</f>
        <v>United States</v>
      </c>
      <c r="BC36" s="73">
        <f>IF(B36=6,IF(AND(AU36=F36,AX36=I36),Bonu1,IF(AND(AU36=F36,AX36&lt;&gt;I36),Bonu2,IF(AND(AU36&lt;&gt;I36,AX36=I36),Bonu3,IF(AND(AX36=F36,AU36=I36),Bonu4,IF(OR(AX36=F36,AU36=I36),Bonu5,0))))),0)</f>
        <v>0</v>
      </c>
      <c r="BD36" s="61"/>
      <c r="BE36" s="72"/>
      <c r="BF36" s="78" t="str">
        <f ca="1">IF(BG4&lt;&gt;"",INDEX(OFFSET(Dummy!U4:U7,0,BE43),MATCH(1,OFFSET(Dummy!BK4:BK7,0,BE43),0),0),"")</f>
        <v>France</v>
      </c>
      <c r="BG36" s="375" t="s">
        <v>32</v>
      </c>
      <c r="BH36" s="375"/>
      <c r="BI36" s="79" t="str">
        <f ca="1">IF(BG4&lt;&gt;"",INDEX(OFFSET(Dummy!U4:U7,0,BE43),MATCH(2,OFFSET(Dummy!BK4:BK7,0,BE43),0),0),"")</f>
        <v>United States</v>
      </c>
      <c r="BN36" s="73">
        <f>IF(B36=6,IF(AND(BF36=F36,BI36=I36),Bonu1,IF(AND(BF36=F36,BI36&lt;&gt;I36),Bonu2,IF(AND(BF36&lt;&gt;I36,BI36=I36),Bonu3,IF(AND(BI36=F36,BF36=I36),Bonu4,IF(OR(BI36=F36,BF36=I36),Bonu5,0))))),0)</f>
        <v>0</v>
      </c>
      <c r="BO36" s="61"/>
      <c r="BP36" s="72"/>
      <c r="BQ36" s="78" t="str">
        <f ca="1">IF(BR4&lt;&gt;"",INDEX(OFFSET(Dummy!U4:U7,0,BP43),MATCH(1,OFFSET(Dummy!BK4:BK7,0,BP43),0),0),"")</f>
        <v>France</v>
      </c>
      <c r="BR36" s="375" t="s">
        <v>32</v>
      </c>
      <c r="BS36" s="375"/>
      <c r="BT36" s="79" t="str">
        <f ca="1">IF(BR4&lt;&gt;"",INDEX(OFFSET(Dummy!U4:U7,0,BP43),MATCH(2,OFFSET(Dummy!BK4:BK7,0,BP43),0),0),"")</f>
        <v>United States</v>
      </c>
      <c r="BY36" s="73">
        <f>IF(B36=6,IF(AND(BQ36=F36,BT36=I36),Bonu1,IF(AND(BQ36=F36,BT36&lt;&gt;I36),Bonu2,IF(AND(BQ36&lt;&gt;I36,BT36=I36),Bonu3,IF(AND(BT36=F36,BQ36=I36),Bonu4,IF(OR(BT36=F36,BQ36=I36),Bonu5,0))))),0)</f>
        <v>0</v>
      </c>
      <c r="BZ36" s="61"/>
      <c r="CA36" s="72"/>
      <c r="CB36" s="78" t="str">
        <f ca="1">IF(CC4&lt;&gt;"",INDEX(OFFSET(Dummy!U4:U7,0,CA43),MATCH(1,OFFSET(Dummy!BK4:BK7,0,CA43),0),0),"")</f>
        <v>France</v>
      </c>
      <c r="CC36" s="375" t="s">
        <v>32</v>
      </c>
      <c r="CD36" s="375"/>
      <c r="CE36" s="79" t="str">
        <f ca="1">IF(CC4&lt;&gt;"",INDEX(OFFSET(Dummy!U4:U7,0,CA43),MATCH(2,OFFSET(Dummy!BK4:BK7,0,CA43),0),0),"")</f>
        <v>United States</v>
      </c>
      <c r="CJ36" s="73">
        <f>IF(B36=6,IF(AND(CB36=F36,CE36=I36),Bonu1,IF(AND(CB36=F36,CE36&lt;&gt;I36),Bonu2,IF(AND(CB36&lt;&gt;I36,CE36=I36),Bonu3,IF(AND(CE36=F36,CB36=I36),Bonu4,IF(OR(CE36=F36,CB36=I36),Bonu5,0))))),0)</f>
        <v>0</v>
      </c>
      <c r="CK36" s="61"/>
      <c r="CL36" s="72"/>
      <c r="CM36" s="78" t="str">
        <f ca="1">IF(CN4&lt;&gt;"",INDEX(OFFSET(Dummy!U4:U7,0,CL43),MATCH(1,OFFSET(Dummy!BK4:BK7,0,CL43),0),0),"")</f>
        <v>France</v>
      </c>
      <c r="CN36" s="375" t="s">
        <v>32</v>
      </c>
      <c r="CO36" s="375"/>
      <c r="CP36" s="79" t="str">
        <f ca="1">IF(CN4&lt;&gt;"",INDEX(OFFSET(Dummy!U4:U7,0,CL43),MATCH(2,OFFSET(Dummy!BK4:BK7,0,CL43),0),0),"")</f>
        <v>United States</v>
      </c>
      <c r="CU36" s="73">
        <f>IF(B36=6,IF(AND(CM36=F36,CP36=I36),Bonu1,IF(AND(CM36=F36,CP36&lt;&gt;I36),Bonu2,IF(AND(CM36&lt;&gt;I36,CP36=I36),Bonu3,IF(AND(CP36=F36,CM36=I36),Bonu4,IF(OR(CP36=F36,CM36=I36),Bonu5,0))))),0)</f>
        <v>0</v>
      </c>
      <c r="CV36" s="61"/>
      <c r="CW36" s="72"/>
      <c r="CX36" s="78" t="str">
        <f ca="1">IF(CY4&lt;&gt;"",INDEX(OFFSET(Dummy!U4:U7,0,CW43),MATCH(1,OFFSET(Dummy!BK4:BK7,0,CW43),0),0),"")</f>
        <v>France</v>
      </c>
      <c r="CY36" s="375" t="s">
        <v>32</v>
      </c>
      <c r="CZ36" s="375"/>
      <c r="DA36" s="79" t="str">
        <f ca="1">IF(CY4&lt;&gt;"",INDEX(OFFSET(Dummy!U4:U7,0,CW43),MATCH(2,OFFSET(Dummy!BK4:BK7,0,CW43),0),0),"")</f>
        <v>United States</v>
      </c>
      <c r="DF36" s="73">
        <f>IF(B36=6,IF(AND(CX36=F36,DA36=I36),Bonu1,IF(AND(CX36=F36,DA36&lt;&gt;I36),Bonu2,IF(AND(CX36&lt;&gt;I36,DA36=I36),Bonu3,IF(AND(DA36=F36,CX36=I36),Bonu4,IF(OR(DA36=F36,CX36=I36),Bonu5,0))))),0)</f>
        <v>0</v>
      </c>
      <c r="DG36" s="61"/>
      <c r="DH36" s="72"/>
      <c r="DI36" s="78" t="str">
        <f ca="1">IF(DJ4&lt;&gt;"",INDEX(OFFSET(Dummy!U4:U7,0,DH43),MATCH(1,OFFSET(Dummy!BK4:BK7,0,DH43),0),0),"")</f>
        <v>France</v>
      </c>
      <c r="DJ36" s="375" t="s">
        <v>32</v>
      </c>
      <c r="DK36" s="375"/>
      <c r="DL36" s="79" t="str">
        <f ca="1">IF(DJ4&lt;&gt;"",INDEX(OFFSET(Dummy!U4:U7,0,DH43),MATCH(2,OFFSET(Dummy!BK4:BK7,0,DH43),0),0),"")</f>
        <v>United States</v>
      </c>
      <c r="DQ36" s="73">
        <f>IF(B36=6,IF(AND(DI36=F36,DL36=I36),Bonu1,IF(AND(DI36=F36,DL36&lt;&gt;I36),Bonu2,IF(AND(DI36&lt;&gt;I36,DL36=I36),Bonu3,IF(AND(DL36=F36,DI36=I36),Bonu4,IF(OR(DL36=F36,DI36=I36),Bonu5,0))))),0)</f>
        <v>0</v>
      </c>
      <c r="DR36" s="61"/>
    </row>
    <row r="37" spans="1:122" x14ac:dyDescent="0.25">
      <c r="B37" s="74">
        <f>COUNTIFS($G$8:$G$31,"&gt;=0",$D$8:$D$31,"B")</f>
        <v>0</v>
      </c>
      <c r="C37" s="53"/>
      <c r="D37" s="53"/>
      <c r="E37" s="54"/>
      <c r="F37" s="167" t="str">
        <f>INDEX(Dummy!U8:U11,MATCH(1,Dummy!BK8:BK11,0),0)</f>
        <v>Argentina</v>
      </c>
      <c r="G37" s="382" t="s">
        <v>33</v>
      </c>
      <c r="H37" s="382"/>
      <c r="I37" s="169" t="str">
        <f>INDEX(Dummy!U8:U11,MATCH(2,Dummy!BK8:BK11,0),0)</f>
        <v>Morocco</v>
      </c>
      <c r="J37" s="52"/>
      <c r="K37" s="52"/>
      <c r="L37" s="57"/>
      <c r="N37" s="78" t="str">
        <f ca="1">IF(O4&lt;&gt;"",INDEX(OFFSET(Dummy!U8:U11,0,M43),MATCH(1,OFFSET(Dummy!BK8:BK11,0,M43),0),0),"")</f>
        <v>Argentina</v>
      </c>
      <c r="O37" s="375" t="s">
        <v>33</v>
      </c>
      <c r="P37" s="375"/>
      <c r="Q37" s="79" t="str">
        <f ca="1">IF(O4&lt;&gt;"",INDEX(OFFSET(Dummy!U8:U11,0,M43),MATCH(2,OFFSET(Dummy!BK8:BK11,0,M43),0),0),"")</f>
        <v>Morocco</v>
      </c>
      <c r="V37" s="73">
        <f>IF(B37=6,IF(AND(N37=F37,Q37=I37),Bonu1,IF(AND(N37=F37,Q37&lt;&gt;I37),Bonu2,IF(AND(N37&lt;&gt;I37,Q37=I37),Bonu3,IF(AND(Q37=F37,N37=I37),Bonu4,IF(OR(Q37=F37,N37=I37),Bonu5,0))))),0)</f>
        <v>0</v>
      </c>
      <c r="W37" s="61"/>
      <c r="X37" s="72"/>
      <c r="Y37" s="78" t="str">
        <f ca="1">IF(Z4&lt;&gt;"",INDEX(OFFSET(Dummy!U8:U11,0,X43),MATCH(1,OFFSET(Dummy!BK8:BK11,0,X43),0),0),"")</f>
        <v>Argentina</v>
      </c>
      <c r="Z37" s="375" t="s">
        <v>33</v>
      </c>
      <c r="AA37" s="375"/>
      <c r="AB37" s="79" t="str">
        <f ca="1">IF(Z4&lt;&gt;"",INDEX(OFFSET(Dummy!U8:U11,0,X43),MATCH(2,OFFSET(Dummy!BK8:BK11,0,X43),0),0),"")</f>
        <v>Morocco</v>
      </c>
      <c r="AG37" s="73">
        <f>IF(B37=6,IF(AND(Y37=F37,AB37=I37),Bonu1,IF(AND(Y37=F37,AB37&lt;&gt;I37),Bonu2,IF(AND(Y37&lt;&gt;I37,AB37=I37),Bonu3,IF(AND(AB37=F37,Y37=I37),Bonu4,IF(OR(AB37=F37,Y37=I37),Bonu5,0))))),0)</f>
        <v>0</v>
      </c>
      <c r="AH37" s="61"/>
      <c r="AI37" s="72"/>
      <c r="AJ37" s="78" t="str">
        <f ca="1">IF(AK4&lt;&gt;"",INDEX(OFFSET(Dummy!U8:U11,0,AI43),MATCH(1,OFFSET(Dummy!BK8:BK11,0,AI43),0),0),"")</f>
        <v>Argentina</v>
      </c>
      <c r="AK37" s="375" t="s">
        <v>33</v>
      </c>
      <c r="AL37" s="375"/>
      <c r="AM37" s="79" t="str">
        <f ca="1">IF(AK4&lt;&gt;"",INDEX(OFFSET(Dummy!U8:U11,0,AI43),MATCH(2,OFFSET(Dummy!BK8:BK11,0,AI43),0),0),"")</f>
        <v>Morocco</v>
      </c>
      <c r="AR37" s="73">
        <f>IF(B37=6,IF(AND(AJ37=F37,AM37=I37),Bonu1,IF(AND(AJ37=F37,AM37&lt;&gt;I37),Bonu2,IF(AND(AJ37&lt;&gt;I37,AM37=I37),Bonu3,IF(AND(AM37=F37,AJ37=I37),Bonu4,IF(OR(AM37=F37,AJ37=I37),Bonu5,0))))),0)</f>
        <v>0</v>
      </c>
      <c r="AS37" s="61"/>
      <c r="AT37" s="72"/>
      <c r="AU37" s="78" t="str">
        <f ca="1">IF(AV4&lt;&gt;"",INDEX(OFFSET(Dummy!U8:U11,0,AT43),MATCH(1,OFFSET(Dummy!BK8:BK11,0,AT43),0),0),"")</f>
        <v>Argentina</v>
      </c>
      <c r="AV37" s="375" t="s">
        <v>33</v>
      </c>
      <c r="AW37" s="375"/>
      <c r="AX37" s="79" t="str">
        <f ca="1">IF(AV4&lt;&gt;"",INDEX(OFFSET(Dummy!U8:U11,0,AT43),MATCH(2,OFFSET(Dummy!BK8:BK11,0,AT43),0),0),"")</f>
        <v>Morocco</v>
      </c>
      <c r="BC37" s="73">
        <f>IF(B37=6,IF(AND(AU37=F37,AX37=I37),Bonu1,IF(AND(AU37=F37,AX37&lt;&gt;I37),Bonu2,IF(AND(AU37&lt;&gt;I37,AX37=I37),Bonu3,IF(AND(AX37=F37,AU37=I37),Bonu4,IF(OR(AX37=F37,AU37=I37),Bonu5,0))))),0)</f>
        <v>0</v>
      </c>
      <c r="BD37" s="61"/>
      <c r="BE37" s="72"/>
      <c r="BF37" s="78" t="str">
        <f ca="1">IF(BG4&lt;&gt;"",INDEX(OFFSET(Dummy!U8:U11,0,BE43),MATCH(1,OFFSET(Dummy!BK8:BK11,0,BE43),0),0),"")</f>
        <v>Argentina</v>
      </c>
      <c r="BG37" s="375" t="s">
        <v>33</v>
      </c>
      <c r="BH37" s="375"/>
      <c r="BI37" s="79" t="str">
        <f ca="1">IF(BG4&lt;&gt;"",INDEX(OFFSET(Dummy!U8:U11,0,BE43),MATCH(2,OFFSET(Dummy!BK8:BK11,0,BE43),0),0),"")</f>
        <v>Morocco</v>
      </c>
      <c r="BN37" s="73">
        <f>IF(B37=6,IF(AND(BF37=F37,BI37=I37),Bonu1,IF(AND(BF37=F37,BI37&lt;&gt;I37),Bonu2,IF(AND(BF37&lt;&gt;I37,BI37=I37),Bonu3,IF(AND(BI37=F37,BF37=I37),Bonu4,IF(OR(BI37=F37,BF37=I37),Bonu5,0))))),0)</f>
        <v>0</v>
      </c>
      <c r="BO37" s="61"/>
      <c r="BP37" s="72"/>
      <c r="BQ37" s="78" t="str">
        <f ca="1">IF(BR4&lt;&gt;"",INDEX(OFFSET(Dummy!U8:U11,0,BP43),MATCH(1,OFFSET(Dummy!BK8:BK11,0,BP43),0),0),"")</f>
        <v>Argentina</v>
      </c>
      <c r="BR37" s="375" t="s">
        <v>33</v>
      </c>
      <c r="BS37" s="375"/>
      <c r="BT37" s="79" t="str">
        <f ca="1">IF(BR4&lt;&gt;"",INDEX(OFFSET(Dummy!U8:U11,0,BP43),MATCH(2,OFFSET(Dummy!BK8:BK11,0,BP43),0),0),"")</f>
        <v>Morocco</v>
      </c>
      <c r="BY37" s="73">
        <f>IF(B37=6,IF(AND(BQ37=F37,BT37=I37),Bonu1,IF(AND(BQ37=F37,BT37&lt;&gt;I37),Bonu2,IF(AND(BQ37&lt;&gt;I37,BT37=I37),Bonu3,IF(AND(BT37=F37,BQ37=I37),Bonu4,IF(OR(BT37=F37,BQ37=I37),Bonu5,0))))),0)</f>
        <v>0</v>
      </c>
      <c r="BZ37" s="61"/>
      <c r="CA37" s="72"/>
      <c r="CB37" s="78" t="str">
        <f ca="1">IF(CC4&lt;&gt;"",INDEX(OFFSET(Dummy!U8:U11,0,CA43),MATCH(1,OFFSET(Dummy!BK8:BK11,0,CA43),0),0),"")</f>
        <v>Argentina</v>
      </c>
      <c r="CC37" s="375" t="s">
        <v>33</v>
      </c>
      <c r="CD37" s="375"/>
      <c r="CE37" s="79" t="str">
        <f ca="1">IF(CC4&lt;&gt;"",INDEX(OFFSET(Dummy!U8:U11,0,CA43),MATCH(2,OFFSET(Dummy!BK8:BK11,0,CA43),0),0),"")</f>
        <v>Morocco</v>
      </c>
      <c r="CJ37" s="73">
        <f>IF(B37=6,IF(AND(CB37=F37,CE37=I37),Bonu1,IF(AND(CB37=F37,CE37&lt;&gt;I37),Bonu2,IF(AND(CB37&lt;&gt;I37,CE37=I37),Bonu3,IF(AND(CE37=F37,CB37=I37),Bonu4,IF(OR(CE37=F37,CB37=I37),Bonu5,0))))),0)</f>
        <v>0</v>
      </c>
      <c r="CK37" s="61"/>
      <c r="CL37" s="72"/>
      <c r="CM37" s="78" t="str">
        <f ca="1">IF(CN4&lt;&gt;"",INDEX(OFFSET(Dummy!U8:U11,0,CL43),MATCH(1,OFFSET(Dummy!BK8:BK11,0,CL43),0),0),"")</f>
        <v>Argentina</v>
      </c>
      <c r="CN37" s="375" t="s">
        <v>33</v>
      </c>
      <c r="CO37" s="375"/>
      <c r="CP37" s="79" t="str">
        <f ca="1">IF(CN4&lt;&gt;"",INDEX(OFFSET(Dummy!U8:U11,0,CL43),MATCH(2,OFFSET(Dummy!BK8:BK11,0,CL43),0),0),"")</f>
        <v>Morocco</v>
      </c>
      <c r="CU37" s="73">
        <f>IF(B37=6,IF(AND(CM37=F37,CP37=I37),Bonu1,IF(AND(CM37=F37,CP37&lt;&gt;I37),Bonu2,IF(AND(CM37&lt;&gt;I37,CP37=I37),Bonu3,IF(AND(CP37=F37,CM37=I37),Bonu4,IF(OR(CP37=F37,CM37=I37),Bonu5,0))))),0)</f>
        <v>0</v>
      </c>
      <c r="CV37" s="61"/>
      <c r="CW37" s="72"/>
      <c r="CX37" s="78" t="str">
        <f ca="1">IF(CY4&lt;&gt;"",INDEX(OFFSET(Dummy!U8:U11,0,CW43),MATCH(1,OFFSET(Dummy!BK8:BK11,0,CW43),0),0),"")</f>
        <v>Argentina</v>
      </c>
      <c r="CY37" s="375" t="s">
        <v>33</v>
      </c>
      <c r="CZ37" s="375"/>
      <c r="DA37" s="79" t="str">
        <f ca="1">IF(CY4&lt;&gt;"",INDEX(OFFSET(Dummy!U8:U11,0,CW43),MATCH(2,OFFSET(Dummy!BK8:BK11,0,CW43),0),0),"")</f>
        <v>Morocco</v>
      </c>
      <c r="DF37" s="73">
        <f>IF(B37=6,IF(AND(CX37=F37,DA37=I37),Bonu1,IF(AND(CX37=F37,DA37&lt;&gt;I37),Bonu2,IF(AND(CX37&lt;&gt;I37,DA37=I37),Bonu3,IF(AND(DA37=F37,CX37=I37),Bonu4,IF(OR(DA37=F37,CX37=I37),Bonu5,0))))),0)</f>
        <v>0</v>
      </c>
      <c r="DG37" s="61"/>
      <c r="DH37" s="72"/>
      <c r="DI37" s="78" t="str">
        <f ca="1">IF(DJ4&lt;&gt;"",INDEX(OFFSET(Dummy!U8:U11,0,DH43),MATCH(1,OFFSET(Dummy!BK8:BK11,0,DH43),0),0),"")</f>
        <v>Argentina</v>
      </c>
      <c r="DJ37" s="375" t="s">
        <v>33</v>
      </c>
      <c r="DK37" s="375"/>
      <c r="DL37" s="79" t="str">
        <f ca="1">IF(DJ4&lt;&gt;"",INDEX(OFFSET(Dummy!U8:U11,0,DH43),MATCH(2,OFFSET(Dummy!BK8:BK11,0,DH43),0),0),"")</f>
        <v>Morocco</v>
      </c>
      <c r="DQ37" s="73">
        <f>IF(B37=6,IF(AND(DI37=F37,DL37=I37),Bonu1,IF(AND(DI37=F37,DL37&lt;&gt;I37),Bonu2,IF(AND(DI37&lt;&gt;I37,DL37=I37),Bonu3,IF(AND(DL37=F37,DI37=I37),Bonu4,IF(OR(DL37=F37,DI37=I37),Bonu5,0))))),0)</f>
        <v>0</v>
      </c>
      <c r="DR37" s="61"/>
    </row>
    <row r="38" spans="1:122" ht="14.45" customHeight="1" x14ac:dyDescent="0.25">
      <c r="B38" s="74">
        <f>COUNTIFS($G$8:$G$31,"&gt;=0",$D$8:$D$31,"C")</f>
        <v>0</v>
      </c>
      <c r="C38" s="53"/>
      <c r="D38" s="53"/>
      <c r="E38" s="54"/>
      <c r="F38" s="167" t="str">
        <f>INDEX(Dummy!U12:U15,MATCH(1,Dummy!BK12:BK15,0),0)</f>
        <v>Uzbekistan</v>
      </c>
      <c r="G38" s="382" t="s">
        <v>35</v>
      </c>
      <c r="H38" s="382"/>
      <c r="I38" s="169" t="str">
        <f>INDEX(Dummy!U12:U15,MATCH(2,Dummy!BK12:BK15,0),0)</f>
        <v>Spain</v>
      </c>
      <c r="J38" s="52"/>
      <c r="K38" s="52"/>
      <c r="L38" s="57"/>
      <c r="N38" s="78" t="str">
        <f ca="1">IF(O4&lt;&gt;"",INDEX(OFFSET(Dummy!U12:U15,0,M43),MATCH(1,OFFSET(Dummy!BK12:BK15,0,M43),0),0),"")</f>
        <v>Uzbekistan</v>
      </c>
      <c r="O38" s="375" t="s">
        <v>35</v>
      </c>
      <c r="P38" s="375"/>
      <c r="Q38" s="79" t="str">
        <f ca="1">IF(O4&lt;&gt;"",INDEX(OFFSET(Dummy!U12:U15,0,M43),MATCH(2,OFFSET(Dummy!BK12:BK15,0,M43),0),0),"")</f>
        <v>Spain</v>
      </c>
      <c r="V38" s="73">
        <f>IF(B38=6,IF(AND(N38=F38,Q38=I38),Bonu1,IF(AND(N38=F38,Q38&lt;&gt;I38),Bonu2,IF(AND(N38&lt;&gt;I38,Q38=I38),Bonu3,IF(AND(Q38=F38,N38=I38),Bonu4,IF(OR(Q38=F38,N38=I38),Bonu5,0))))),0)</f>
        <v>0</v>
      </c>
      <c r="W38" s="61"/>
      <c r="X38" s="72"/>
      <c r="Y38" s="78" t="str">
        <f ca="1">IF(Z4&lt;&gt;"",INDEX(OFFSET(Dummy!U12:U15,0,X43),MATCH(1,OFFSET(Dummy!BK12:BK15,0,X43),0),0),"")</f>
        <v>Uzbekistan</v>
      </c>
      <c r="Z38" s="375" t="s">
        <v>35</v>
      </c>
      <c r="AA38" s="375"/>
      <c r="AB38" s="79" t="str">
        <f ca="1">IF(Z4&lt;&gt;"",INDEX(OFFSET(Dummy!U12:U15,0,X43),MATCH(2,OFFSET(Dummy!BK12:BK15,0,X43),0),0),"")</f>
        <v>Spain</v>
      </c>
      <c r="AG38" s="73">
        <f>IF(B38=6,IF(AND(Y38=F38,AB38=I38),Bonu1,IF(AND(Y38=F38,AB38&lt;&gt;I38),Bonu2,IF(AND(Y38&lt;&gt;I38,AB38=I38),Bonu3,IF(AND(AB38=F38,Y38=I38),Bonu4,IF(OR(AB38=F38,Y38=I38),Bonu5,0))))),0)</f>
        <v>0</v>
      </c>
      <c r="AH38" s="61"/>
      <c r="AI38" s="72"/>
      <c r="AJ38" s="78" t="str">
        <f ca="1">IF(AK4&lt;&gt;"",INDEX(OFFSET(Dummy!U12:U15,0,AI43),MATCH(1,OFFSET(Dummy!BK12:BK15,0,AI43),0),0),"")</f>
        <v>Uzbekistan</v>
      </c>
      <c r="AK38" s="375" t="s">
        <v>35</v>
      </c>
      <c r="AL38" s="375"/>
      <c r="AM38" s="79" t="str">
        <f ca="1">IF(AK4&lt;&gt;"",INDEX(OFFSET(Dummy!U12:U15,0,AI43),MATCH(2,OFFSET(Dummy!BK12:BK15,0,AI43),0),0),"")</f>
        <v>Spain</v>
      </c>
      <c r="AR38" s="73">
        <f>IF(B38=6,IF(AND(AJ38=F38,AM38=I38),Bonu1,IF(AND(AJ38=F38,AM38&lt;&gt;I38),Bonu2,IF(AND(AJ38&lt;&gt;I38,AM38=I38),Bonu3,IF(AND(AM38=F38,AJ38=I38),Bonu4,IF(OR(AM38=F38,AJ38=I38),Bonu5,0))))),0)</f>
        <v>0</v>
      </c>
      <c r="AS38" s="61"/>
      <c r="AT38" s="72"/>
      <c r="AU38" s="78" t="str">
        <f ca="1">IF(AV4&lt;&gt;"",INDEX(OFFSET(Dummy!U12:U15,0,AT43),MATCH(1,OFFSET(Dummy!BK12:BK15,0,AT43),0),0),"")</f>
        <v>Uzbekistan</v>
      </c>
      <c r="AV38" s="375" t="s">
        <v>35</v>
      </c>
      <c r="AW38" s="375"/>
      <c r="AX38" s="79" t="str">
        <f ca="1">IF(AV4&lt;&gt;"",INDEX(OFFSET(Dummy!U12:U15,0,AT43),MATCH(2,OFFSET(Dummy!BK12:BK15,0,AT43),0),0),"")</f>
        <v>Spain</v>
      </c>
      <c r="BC38" s="73">
        <f>IF(B38=6,IF(AND(AU38=F38,AX38=I38),Bonu1,IF(AND(AU38=F38,AX38&lt;&gt;I38),Bonu2,IF(AND(AU38&lt;&gt;I38,AX38=I38),Bonu3,IF(AND(AX38=F38,AU38=I38),Bonu4,IF(OR(AX38=F38,AU38=I38),Bonu5,0))))),0)</f>
        <v>0</v>
      </c>
      <c r="BD38" s="61"/>
      <c r="BE38" s="72"/>
      <c r="BF38" s="78" t="str">
        <f ca="1">IF(BG4&lt;&gt;"",INDEX(OFFSET(Dummy!U12:U15,0,BE43),MATCH(1,OFFSET(Dummy!BK12:BK15,0,BE43),0),0),"")</f>
        <v>Uzbekistan</v>
      </c>
      <c r="BG38" s="375" t="s">
        <v>35</v>
      </c>
      <c r="BH38" s="375"/>
      <c r="BI38" s="79" t="str">
        <f ca="1">IF(BG4&lt;&gt;"",INDEX(OFFSET(Dummy!U12:U15,0,BE43),MATCH(2,OFFSET(Dummy!BK12:BK15,0,BE43),0),0),"")</f>
        <v>Spain</v>
      </c>
      <c r="BN38" s="73">
        <f>IF(B38=6,IF(AND(BF38=F38,BI38=I38),Bonu1,IF(AND(BF38=F38,BI38&lt;&gt;I38),Bonu2,IF(AND(BF38&lt;&gt;I38,BI38=I38),Bonu3,IF(AND(BI38=F38,BF38=I38),Bonu4,IF(OR(BI38=F38,BF38=I38),Bonu5,0))))),0)</f>
        <v>0</v>
      </c>
      <c r="BO38" s="61"/>
      <c r="BP38" s="72"/>
      <c r="BQ38" s="78" t="str">
        <f ca="1">IF(BR4&lt;&gt;"",INDEX(OFFSET(Dummy!U12:U15,0,BP43),MATCH(1,OFFSET(Dummy!BK12:BK15,0,BP43),0),0),"")</f>
        <v>Uzbekistan</v>
      </c>
      <c r="BR38" s="375" t="s">
        <v>35</v>
      </c>
      <c r="BS38" s="375"/>
      <c r="BT38" s="79" t="str">
        <f ca="1">IF(BR4&lt;&gt;"",INDEX(OFFSET(Dummy!U12:U15,0,BP43),MATCH(2,OFFSET(Dummy!BK12:BK15,0,BP43),0),0),"")</f>
        <v>Spain</v>
      </c>
      <c r="BY38" s="73">
        <f>IF(B38=6,IF(AND(BQ38=F38,BT38=I38),Bonu1,IF(AND(BQ38=F38,BT38&lt;&gt;I38),Bonu2,IF(AND(BQ38&lt;&gt;I38,BT38=I38),Bonu3,IF(AND(BT38=F38,BQ38=I38),Bonu4,IF(OR(BT38=F38,BQ38=I38),Bonu5,0))))),0)</f>
        <v>0</v>
      </c>
      <c r="BZ38" s="61"/>
      <c r="CA38" s="72"/>
      <c r="CB38" s="78" t="str">
        <f ca="1">IF(CC4&lt;&gt;"",INDEX(OFFSET(Dummy!U12:U15,0,CA43),MATCH(1,OFFSET(Dummy!BK12:BK15,0,CA43),0),0),"")</f>
        <v>Uzbekistan</v>
      </c>
      <c r="CC38" s="375" t="s">
        <v>35</v>
      </c>
      <c r="CD38" s="375"/>
      <c r="CE38" s="79" t="str">
        <f ca="1">IF(CC4&lt;&gt;"",INDEX(OFFSET(Dummy!U12:U15,0,CA43),MATCH(2,OFFSET(Dummy!BK12:BK15,0,CA43),0),0),"")</f>
        <v>Spain</v>
      </c>
      <c r="CJ38" s="73">
        <f>IF(B38=6,IF(AND(CB38=F38,CE38=I38),Bonu1,IF(AND(CB38=F38,CE38&lt;&gt;I38),Bonu2,IF(AND(CB38&lt;&gt;I38,CE38=I38),Bonu3,IF(AND(CE38=F38,CB38=I38),Bonu4,IF(OR(CE38=F38,CB38=I38),Bonu5,0))))),0)</f>
        <v>0</v>
      </c>
      <c r="CK38" s="61"/>
      <c r="CL38" s="72"/>
      <c r="CM38" s="78" t="str">
        <f ca="1">IF(CN4&lt;&gt;"",INDEX(OFFSET(Dummy!U12:U15,0,CL43),MATCH(1,OFFSET(Dummy!BK12:BK15,0,CL43),0),0),"")</f>
        <v>Uzbekistan</v>
      </c>
      <c r="CN38" s="375" t="s">
        <v>35</v>
      </c>
      <c r="CO38" s="375"/>
      <c r="CP38" s="79" t="str">
        <f ca="1">IF(CN4&lt;&gt;"",INDEX(OFFSET(Dummy!U12:U15,0,CL43),MATCH(2,OFFSET(Dummy!BK12:BK15,0,CL43),0),0),"")</f>
        <v>Spain</v>
      </c>
      <c r="CU38" s="73">
        <f>IF(B38=6,IF(AND(CM38=F38,CP38=I38),Bonu1,IF(AND(CM38=F38,CP38&lt;&gt;I38),Bonu2,IF(AND(CM38&lt;&gt;I38,CP38=I38),Bonu3,IF(AND(CP38=F38,CM38=I38),Bonu4,IF(OR(CP38=F38,CM38=I38),Bonu5,0))))),0)</f>
        <v>0</v>
      </c>
      <c r="CV38" s="61"/>
      <c r="CW38" s="72"/>
      <c r="CX38" s="78" t="str">
        <f ca="1">IF(CY4&lt;&gt;"",INDEX(OFFSET(Dummy!U12:U15,0,CW43),MATCH(1,OFFSET(Dummy!BK12:BK15,0,CW43),0),0),"")</f>
        <v>Uzbekistan</v>
      </c>
      <c r="CY38" s="375" t="s">
        <v>35</v>
      </c>
      <c r="CZ38" s="375"/>
      <c r="DA38" s="79" t="str">
        <f ca="1">IF(CY4&lt;&gt;"",INDEX(OFFSET(Dummy!U12:U15,0,CW43),MATCH(2,OFFSET(Dummy!BK12:BK15,0,CW43),0),0),"")</f>
        <v>Spain</v>
      </c>
      <c r="DF38" s="73">
        <f>IF(B38=6,IF(AND(CX38=F38,DA38=I38),Bonu1,IF(AND(CX38=F38,DA38&lt;&gt;I38),Bonu2,IF(AND(CX38&lt;&gt;I38,DA38=I38),Bonu3,IF(AND(DA38=F38,CX38=I38),Bonu4,IF(OR(DA38=F38,CX38=I38),Bonu5,0))))),0)</f>
        <v>0</v>
      </c>
      <c r="DG38" s="61"/>
      <c r="DH38" s="72"/>
      <c r="DI38" s="78" t="str">
        <f ca="1">IF(DJ4&lt;&gt;"",INDEX(OFFSET(Dummy!U12:U15,0,DH43),MATCH(1,OFFSET(Dummy!BK12:BK15,0,DH43),0),0),"")</f>
        <v>Uzbekistan</v>
      </c>
      <c r="DJ38" s="375" t="s">
        <v>35</v>
      </c>
      <c r="DK38" s="375"/>
      <c r="DL38" s="79" t="str">
        <f ca="1">IF(DJ4&lt;&gt;"",INDEX(OFFSET(Dummy!U12:U15,0,DH43),MATCH(2,OFFSET(Dummy!BK12:BK15,0,DH43),0),0),"")</f>
        <v>Spain</v>
      </c>
      <c r="DQ38" s="73">
        <f>IF(B38=6,IF(AND(DI38=F38,DL38=I38),Bonu1,IF(AND(DI38=F38,DL38&lt;&gt;I38),Bonu2,IF(AND(DI38&lt;&gt;I38,DL38=I38),Bonu3,IF(AND(DL38=F38,DI38=I38),Bonu4,IF(OR(DL38=F38,DI38=I38),Bonu5,0))))),0)</f>
        <v>0</v>
      </c>
      <c r="DR38" s="61"/>
    </row>
    <row r="39" spans="1:122" ht="14.45" customHeight="1" x14ac:dyDescent="0.25">
      <c r="B39" s="74">
        <f>COUNTIFS($G$8:$G$31,"&gt;=0",$D$8:$D$31,"D")</f>
        <v>0</v>
      </c>
      <c r="C39" s="53"/>
      <c r="D39" s="53"/>
      <c r="E39" s="54"/>
      <c r="F39" s="167" t="str">
        <f>INDEX(Dummy!U16:U19,MATCH(1,Dummy!BK16:BK19,0),0)</f>
        <v>Japan</v>
      </c>
      <c r="G39" s="382" t="s">
        <v>37</v>
      </c>
      <c r="H39" s="382"/>
      <c r="I39" s="169" t="str">
        <f>INDEX(Dummy!U16:U19,MATCH(2,Dummy!BK16:BK19,0),0)</f>
        <v>Paraguay</v>
      </c>
      <c r="J39" s="52"/>
      <c r="K39" s="52"/>
      <c r="L39" s="57"/>
      <c r="N39" s="78" t="str">
        <f ca="1">IF(O4&lt;&gt;"",INDEX(OFFSET(Dummy!U16:U19,0,M43),MATCH(1,OFFSET(Dummy!BK16:BK19,0,M43),0),0),"")</f>
        <v>Japan</v>
      </c>
      <c r="O39" s="375" t="s">
        <v>37</v>
      </c>
      <c r="P39" s="375"/>
      <c r="Q39" s="79" t="str">
        <f ca="1">IF(O4&lt;&gt;"",INDEX(OFFSET(Dummy!U16:U19,0,M43),MATCH(2,OFFSET(Dummy!BK16:BK19,0,M43),0),0),"")</f>
        <v>Paraguay</v>
      </c>
      <c r="V39" s="73">
        <f>IF(B39=6,IF(AND(N39=F39,Q39=I39),Bonu1,IF(AND(N39=F39,Q39&lt;&gt;I39),Bonu2,IF(AND(N39&lt;&gt;I39,Q39=I39),Bonu3,IF(AND(Q39=F39,N39=I39),Bonu4,IF(OR(Q39=F39,N39=I39),Bonu5,0))))),0)</f>
        <v>0</v>
      </c>
      <c r="W39" s="61"/>
      <c r="X39" s="72"/>
      <c r="Y39" s="78" t="str">
        <f ca="1">IF(Z4&lt;&gt;"",INDEX(OFFSET(Dummy!U16:U19,0,X43),MATCH(1,OFFSET(Dummy!BK16:BK19,0,X43),0),0),"")</f>
        <v>Japan</v>
      </c>
      <c r="Z39" s="375" t="s">
        <v>37</v>
      </c>
      <c r="AA39" s="375"/>
      <c r="AB39" s="79" t="str">
        <f ca="1">IF(Z4&lt;&gt;"",INDEX(OFFSET(Dummy!U16:U19,0,X43),MATCH(2,OFFSET(Dummy!BK16:BK19,0,X43),0),0),"")</f>
        <v>Paraguay</v>
      </c>
      <c r="AG39" s="73">
        <f>IF(B39=6,IF(AND(Y39=F39,AB39=I39),Bonu1,IF(AND(Y39=F39,AB39&lt;&gt;I39),Bonu2,IF(AND(Y39&lt;&gt;I39,AB39=I39),Bonu3,IF(AND(AB39=F39,Y39=I39),Bonu4,IF(OR(AB39=F39,Y39=I39),Bonu5,0))))),0)</f>
        <v>0</v>
      </c>
      <c r="AH39" s="61"/>
      <c r="AI39" s="72"/>
      <c r="AJ39" s="78" t="str">
        <f ca="1">IF(AK4&lt;&gt;"",INDEX(OFFSET(Dummy!U16:U19,0,AI43),MATCH(1,OFFSET(Dummy!BK16:BK19,0,AI43),0),0),"")</f>
        <v>Japan</v>
      </c>
      <c r="AK39" s="375" t="s">
        <v>37</v>
      </c>
      <c r="AL39" s="375"/>
      <c r="AM39" s="79" t="str">
        <f ca="1">IF(AK4&lt;&gt;"",INDEX(OFFSET(Dummy!U16:U19,0,AI43),MATCH(2,OFFSET(Dummy!BK16:BK19,0,AI43),0),0),"")</f>
        <v>Paraguay</v>
      </c>
      <c r="AR39" s="73">
        <f>IF(B39=6,IF(AND(AJ39=F39,AM39=I39),Bonu1,IF(AND(AJ39=F39,AM39&lt;&gt;I39),Bonu2,IF(AND(AJ39&lt;&gt;I39,AM39=I39),Bonu3,IF(AND(AM39=F39,AJ39=I39),Bonu4,IF(OR(AM39=F39,AJ39=I39),Bonu5,0))))),0)</f>
        <v>0</v>
      </c>
      <c r="AS39" s="61"/>
      <c r="AT39" s="72"/>
      <c r="AU39" s="78" t="str">
        <f ca="1">IF(AV4&lt;&gt;"",INDEX(OFFSET(Dummy!U16:U19,0,AT43),MATCH(1,OFFSET(Dummy!BK16:BK19,0,AT43),0),0),"")</f>
        <v>Japan</v>
      </c>
      <c r="AV39" s="375" t="s">
        <v>37</v>
      </c>
      <c r="AW39" s="375"/>
      <c r="AX39" s="79" t="str">
        <f ca="1">IF(AV4&lt;&gt;"",INDEX(OFFSET(Dummy!U16:U19,0,AT43),MATCH(2,OFFSET(Dummy!BK16:BK19,0,AT43),0),0),"")</f>
        <v>Paraguay</v>
      </c>
      <c r="BC39" s="73">
        <f>IF(B39=6,IF(AND(AU39=F39,AX39=I39),Bonu1,IF(AND(AU39=F39,AX39&lt;&gt;I39),Bonu2,IF(AND(AU39&lt;&gt;I39,AX39=I39),Bonu3,IF(AND(AX39=F39,AU39=I39),Bonu4,IF(OR(AX39=F39,AU39=I39),Bonu5,0))))),0)</f>
        <v>0</v>
      </c>
      <c r="BD39" s="61"/>
      <c r="BE39" s="72"/>
      <c r="BF39" s="78" t="str">
        <f ca="1">IF(BG4&lt;&gt;"",INDEX(OFFSET(Dummy!U16:U19,0,BE43),MATCH(1,OFFSET(Dummy!BK16:BK19,0,BE43),0),0),"")</f>
        <v>Japan</v>
      </c>
      <c r="BG39" s="375" t="s">
        <v>37</v>
      </c>
      <c r="BH39" s="375"/>
      <c r="BI39" s="79" t="str">
        <f ca="1">IF(BG4&lt;&gt;"",INDEX(OFFSET(Dummy!U16:U19,0,BE43),MATCH(2,OFFSET(Dummy!BK16:BK19,0,BE43),0),0),"")</f>
        <v>Paraguay</v>
      </c>
      <c r="BN39" s="73">
        <f>IF(B39=6,IF(AND(BF39=F39,BI39=I39),Bonu1,IF(AND(BF39=F39,BI39&lt;&gt;I39),Bonu2,IF(AND(BF39&lt;&gt;I39,BI39=I39),Bonu3,IF(AND(BI39=F39,BF39=I39),Bonu4,IF(OR(BI39=F39,BF39=I39),Bonu5,0))))),0)</f>
        <v>0</v>
      </c>
      <c r="BO39" s="61"/>
      <c r="BP39" s="72"/>
      <c r="BQ39" s="78" t="str">
        <f ca="1">IF(BR4&lt;&gt;"",INDEX(OFFSET(Dummy!U16:U19,0,BP43),MATCH(1,OFFSET(Dummy!BK16:BK19,0,BP43),0),0),"")</f>
        <v>Japan</v>
      </c>
      <c r="BR39" s="375" t="s">
        <v>37</v>
      </c>
      <c r="BS39" s="375"/>
      <c r="BT39" s="79" t="str">
        <f ca="1">IF(BR4&lt;&gt;"",INDEX(OFFSET(Dummy!U16:U19,0,BP43),MATCH(2,OFFSET(Dummy!BK16:BK19,0,BP43),0),0),"")</f>
        <v>Paraguay</v>
      </c>
      <c r="BY39" s="73">
        <f>IF(B39=6,IF(AND(BQ39=F39,BT39=I39),Bonu1,IF(AND(BQ39=F39,BT39&lt;&gt;I39),Bonu2,IF(AND(BQ39&lt;&gt;I39,BT39=I39),Bonu3,IF(AND(BT39=F39,BQ39=I39),Bonu4,IF(OR(BT39=F39,BQ39=I39),Bonu5,0))))),0)</f>
        <v>0</v>
      </c>
      <c r="BZ39" s="61"/>
      <c r="CA39" s="72"/>
      <c r="CB39" s="78" t="str">
        <f ca="1">IF(CC4&lt;&gt;"",INDEX(OFFSET(Dummy!U16:U19,0,CA43),MATCH(1,OFFSET(Dummy!BK16:BK19,0,CA43),0),0),"")</f>
        <v>Japan</v>
      </c>
      <c r="CC39" s="375" t="s">
        <v>37</v>
      </c>
      <c r="CD39" s="375"/>
      <c r="CE39" s="79" t="str">
        <f ca="1">IF(CC4&lt;&gt;"",INDEX(OFFSET(Dummy!U16:U19,0,CA43),MATCH(2,OFFSET(Dummy!BK16:BK19,0,CA43),0),0),"")</f>
        <v>Paraguay</v>
      </c>
      <c r="CJ39" s="73">
        <f>IF(B39=6,IF(AND(CB39=F39,CE39=I39),Bonu1,IF(AND(CB39=F39,CE39&lt;&gt;I39),Bonu2,IF(AND(CB39&lt;&gt;I39,CE39=I39),Bonu3,IF(AND(CE39=F39,CB39=I39),Bonu4,IF(OR(CE39=F39,CB39=I39),Bonu5,0))))),0)</f>
        <v>0</v>
      </c>
      <c r="CK39" s="61"/>
      <c r="CL39" s="72"/>
      <c r="CM39" s="78" t="str">
        <f ca="1">IF(CN4&lt;&gt;"",INDEX(OFFSET(Dummy!U16:U19,0,CL43),MATCH(1,OFFSET(Dummy!BK16:BK19,0,CL43),0),0),"")</f>
        <v>Japan</v>
      </c>
      <c r="CN39" s="375" t="s">
        <v>37</v>
      </c>
      <c r="CO39" s="375"/>
      <c r="CP39" s="79" t="str">
        <f ca="1">IF(CN4&lt;&gt;"",INDEX(OFFSET(Dummy!U16:U19,0,CL43),MATCH(2,OFFSET(Dummy!BK16:BK19,0,CL43),0),0),"")</f>
        <v>Paraguay</v>
      </c>
      <c r="CU39" s="73">
        <f>IF(B39=6,IF(AND(CM39=F39,CP39=I39),Bonu1,IF(AND(CM39=F39,CP39&lt;&gt;I39),Bonu2,IF(AND(CM39&lt;&gt;I39,CP39=I39),Bonu3,IF(AND(CP39=F39,CM39=I39),Bonu4,IF(OR(CP39=F39,CM39=I39),Bonu5,0))))),0)</f>
        <v>0</v>
      </c>
      <c r="CV39" s="61"/>
      <c r="CW39" s="72"/>
      <c r="CX39" s="78" t="str">
        <f ca="1">IF(CY4&lt;&gt;"",INDEX(OFFSET(Dummy!U16:U19,0,CW43),MATCH(1,OFFSET(Dummy!BK16:BK19,0,CW43),0),0),"")</f>
        <v>Japan</v>
      </c>
      <c r="CY39" s="375" t="s">
        <v>37</v>
      </c>
      <c r="CZ39" s="375"/>
      <c r="DA39" s="79" t="str">
        <f ca="1">IF(CY4&lt;&gt;"",INDEX(OFFSET(Dummy!U16:U19,0,CW43),MATCH(2,OFFSET(Dummy!BK16:BK19,0,CW43),0),0),"")</f>
        <v>Paraguay</v>
      </c>
      <c r="DF39" s="73">
        <f>IF(B39=6,IF(AND(CX39=F39,DA39=I39),Bonu1,IF(AND(CX39=F39,DA39&lt;&gt;I39),Bonu2,IF(AND(CX39&lt;&gt;I39,DA39=I39),Bonu3,IF(AND(DA39=F39,CX39=I39),Bonu4,IF(OR(DA39=F39,CX39=I39),Bonu5,0))))),0)</f>
        <v>0</v>
      </c>
      <c r="DG39" s="61"/>
      <c r="DH39" s="72"/>
      <c r="DI39" s="78" t="str">
        <f ca="1">IF(DJ4&lt;&gt;"",INDEX(OFFSET(Dummy!U16:U19,0,DH43),MATCH(1,OFFSET(Dummy!BK16:BK19,0,DH43),0),0),"")</f>
        <v>Japan</v>
      </c>
      <c r="DJ39" s="375" t="s">
        <v>37</v>
      </c>
      <c r="DK39" s="375"/>
      <c r="DL39" s="79" t="str">
        <f ca="1">IF(DJ4&lt;&gt;"",INDEX(OFFSET(Dummy!U16:U19,0,DH43),MATCH(2,OFFSET(Dummy!BK16:BK19,0,DH43),0),0),"")</f>
        <v>Paraguay</v>
      </c>
      <c r="DQ39" s="73">
        <f>IF(B39=6,IF(AND(DI39=F39,DL39=I39),Bonu1,IF(AND(DI39=F39,DL39&lt;&gt;I39),Bonu2,IF(AND(DI39&lt;&gt;I39,DL39=I39),Bonu3,IF(AND(DL39=F39,DI39=I39),Bonu4,IF(OR(DL39=F39,DI39=I39),Bonu5,0))))),0)</f>
        <v>0</v>
      </c>
      <c r="DR39" s="61"/>
    </row>
    <row r="40" spans="1:122" x14ac:dyDescent="0.25">
      <c r="B40" s="74"/>
      <c r="C40" s="53"/>
      <c r="D40" s="53"/>
      <c r="E40" s="54"/>
      <c r="F40" s="26"/>
      <c r="G40" s="1"/>
      <c r="H40" s="1"/>
      <c r="I40" s="27"/>
      <c r="J40" s="52"/>
      <c r="K40" s="52"/>
      <c r="L40" s="57"/>
      <c r="N40" s="76" t="s">
        <v>54</v>
      </c>
      <c r="O40" s="386" t="s">
        <v>55</v>
      </c>
      <c r="P40" s="386"/>
      <c r="Q40" s="157">
        <f>IF(O4&lt;&gt;"",IF(SUM(B36:B39)=24,SUMPRODUCT(COUNTIF(M44:M51,Qualified)),0),"")</f>
        <v>0</v>
      </c>
      <c r="V40" s="73">
        <f>IF(SUM(B36:B39)=24,IF(Q40=8,Bonu6,IF(Q40&gt;5,Bonu7,IF(Q40&gt;3,Bonu8,0))),0)</f>
        <v>0</v>
      </c>
      <c r="W40" s="61"/>
      <c r="X40" s="72"/>
      <c r="Y40" s="76" t="s">
        <v>54</v>
      </c>
      <c r="Z40" s="386" t="s">
        <v>55</v>
      </c>
      <c r="AA40" s="386"/>
      <c r="AB40" s="157">
        <f>IF(Z4&lt;&gt;"",IF(SUM(B36:B39)=24,SUMPRODUCT(COUNTIF(X44:X51,Qualified)),0),"")</f>
        <v>0</v>
      </c>
      <c r="AG40" s="73">
        <f>IF(SUM(B36:B39)=24,IF(AB40=8,Bonu6,IF(AB40&gt;5,Bonu7,IF(AB40&gt;3,Bonu8,0))),0)</f>
        <v>0</v>
      </c>
      <c r="AH40" s="61"/>
      <c r="AI40" s="72"/>
      <c r="AJ40" s="76" t="s">
        <v>54</v>
      </c>
      <c r="AK40" s="386" t="s">
        <v>55</v>
      </c>
      <c r="AL40" s="386"/>
      <c r="AM40" s="157">
        <f>IF(AK4&lt;&gt;"",IF(SUM(B36:B39)=24,SUMPRODUCT(COUNTIF(AI44:AI51,Qualified)),0),"")</f>
        <v>0</v>
      </c>
      <c r="AR40" s="73">
        <f>IF(SUM(B36:B39)=24,IF(AM40=8,Bonu6,IF(AM40&gt;5,Bonu7,IF(AM40&gt;3,Bonu8,0))),0)</f>
        <v>0</v>
      </c>
      <c r="AS40" s="61"/>
      <c r="AT40" s="72"/>
      <c r="AU40" s="76" t="s">
        <v>54</v>
      </c>
      <c r="AV40" s="386" t="s">
        <v>55</v>
      </c>
      <c r="AW40" s="386"/>
      <c r="AX40" s="157">
        <f>IF(AV4&lt;&gt;"",IF(SUM(B36:B39)=24,SUMPRODUCT(COUNTIF(AT44:AT51,Qualified)),0),"")</f>
        <v>0</v>
      </c>
      <c r="BC40" s="73">
        <f>IF(SUM(B36:B39)=24,IF(AX40=8,Bonu6,IF(AX40&gt;5,Bonu7,IF(AX40&gt;3,Bonu8,0))),0)</f>
        <v>0</v>
      </c>
      <c r="BD40" s="61"/>
      <c r="BE40" s="72"/>
      <c r="BF40" s="76" t="s">
        <v>54</v>
      </c>
      <c r="BG40" s="386" t="s">
        <v>55</v>
      </c>
      <c r="BH40" s="386"/>
      <c r="BI40" s="157">
        <f>IF(BG4&lt;&gt;"",IF(SUM(B36:B39)=24,SUMPRODUCT(COUNTIF(BE44:BE51,Qualified)),0),"")</f>
        <v>0</v>
      </c>
      <c r="BN40" s="73">
        <f>IF(SUM(B36:B39)=24,IF(BI40=8,Bonu6,IF(BI40&gt;5,Bonu7,IF(BI40&gt;3,Bonu8,0))),0)</f>
        <v>0</v>
      </c>
      <c r="BO40" s="61"/>
      <c r="BP40" s="72"/>
      <c r="BQ40" s="76" t="s">
        <v>54</v>
      </c>
      <c r="BR40" s="386" t="s">
        <v>55</v>
      </c>
      <c r="BS40" s="386"/>
      <c r="BT40" s="157">
        <f>IF(BR4&lt;&gt;"",IF(SUM(B36:B39)=24,SUMPRODUCT(COUNTIF(BP44:BP51,Qualified)),0),"")</f>
        <v>0</v>
      </c>
      <c r="BY40" s="73">
        <f>IF(SUM(B36:B39)=24,IF(BT40=8,Bonu6,IF(BT40&gt;5,Bonu7,IF(BT40&gt;3,Bonu8,0))),0)</f>
        <v>0</v>
      </c>
      <c r="BZ40" s="61"/>
      <c r="CA40" s="72"/>
      <c r="CB40" s="76" t="s">
        <v>54</v>
      </c>
      <c r="CC40" s="386" t="s">
        <v>55</v>
      </c>
      <c r="CD40" s="386"/>
      <c r="CE40" s="157">
        <f>IF(CC4&lt;&gt;"",IF(SUM(B36:B39)=24,SUMPRODUCT(COUNTIF(CA44:CA51,Qualified)),0),"")</f>
        <v>0</v>
      </c>
      <c r="CJ40" s="73">
        <f>IF(SUM(B36:B39)=24,IF(CE40=8,Bonu6,IF(CE40&gt;5,Bonu7,IF(CE40&gt;3,Bonu8,0))),0)</f>
        <v>0</v>
      </c>
      <c r="CK40" s="61"/>
      <c r="CL40" s="72"/>
      <c r="CM40" s="76" t="s">
        <v>54</v>
      </c>
      <c r="CN40" s="386" t="s">
        <v>55</v>
      </c>
      <c r="CO40" s="386"/>
      <c r="CP40" s="157">
        <f>IF(CN4&lt;&gt;"",IF(SUM(B36:B39)=24,SUMPRODUCT(COUNTIF(CL44:CL51,Qualified)),0),"")</f>
        <v>0</v>
      </c>
      <c r="CU40" s="73">
        <f>IF(SUM(B36:B39)=24,IF(CP40=8,Bonu6,IF(CP40&gt;5,Bonu7,IF(CP40&gt;3,Bonu8,0))),0)</f>
        <v>0</v>
      </c>
      <c r="CV40" s="61"/>
      <c r="CW40" s="72"/>
      <c r="CX40" s="76" t="s">
        <v>54</v>
      </c>
      <c r="CY40" s="386" t="s">
        <v>55</v>
      </c>
      <c r="CZ40" s="386"/>
      <c r="DA40" s="157">
        <f>IF(CY4&lt;&gt;"",IF(SUM(B36:B39)=24,SUMPRODUCT(COUNTIF(CW44:CW51,Qualified)),0),"")</f>
        <v>0</v>
      </c>
      <c r="DF40" s="73">
        <f>IF(SUM(B36:B39)=24,IF(DA40=8,Bonu6,IF(DA40&gt;5,Bonu7,IF(DA40&gt;3,Bonu8,0))),0)</f>
        <v>0</v>
      </c>
      <c r="DG40" s="61"/>
      <c r="DH40" s="72"/>
      <c r="DI40" s="76" t="s">
        <v>54</v>
      </c>
      <c r="DJ40" s="386" t="s">
        <v>55</v>
      </c>
      <c r="DK40" s="386"/>
      <c r="DL40" s="157">
        <f>IF(DJ4&lt;&gt;"",IF(SUM(B36:B39)=24,SUMPRODUCT(COUNTIF(DH44:DH51,Qualified)),0),"")</f>
        <v>0</v>
      </c>
      <c r="DQ40" s="73">
        <f>IF(SUM(B36:B39)=24,IF(DL40=8,Bonu6,IF(DL40&gt;5,Bonu7,IF(DL40&gt;3,Bonu8,0))),0)</f>
        <v>0</v>
      </c>
      <c r="DR40" s="61"/>
    </row>
    <row r="41" spans="1:122" ht="14.45" customHeight="1" x14ac:dyDescent="0.25">
      <c r="B41" s="74"/>
      <c r="C41" s="53"/>
      <c r="D41" s="53"/>
      <c r="E41" s="54"/>
      <c r="F41" s="55"/>
      <c r="G41" s="52"/>
      <c r="H41" s="52"/>
      <c r="I41" s="56"/>
      <c r="J41" s="52"/>
      <c r="K41" s="52"/>
      <c r="L41" s="57"/>
      <c r="N41" s="59"/>
      <c r="Q41" s="60"/>
      <c r="W41" s="61"/>
      <c r="X41" s="292"/>
      <c r="Y41" s="59"/>
      <c r="AB41" s="60"/>
      <c r="AH41" s="61"/>
      <c r="AI41" s="292"/>
      <c r="AJ41" s="59"/>
      <c r="AM41" s="60"/>
      <c r="AS41" s="61"/>
      <c r="AT41" s="292"/>
      <c r="AU41" s="59"/>
      <c r="AX41" s="60"/>
      <c r="BD41" s="61"/>
      <c r="BE41" s="292"/>
      <c r="BF41" s="59"/>
      <c r="BI41" s="60"/>
      <c r="BO41" s="61"/>
      <c r="BP41" s="292"/>
      <c r="BQ41" s="59"/>
      <c r="BT41" s="60"/>
      <c r="BZ41" s="61"/>
      <c r="CA41" s="292"/>
      <c r="CB41" s="59"/>
      <c r="CE41" s="60"/>
      <c r="CK41" s="61"/>
      <c r="CL41" s="292"/>
      <c r="CM41" s="59"/>
      <c r="CP41" s="60"/>
      <c r="CV41" s="61"/>
      <c r="CW41" s="292"/>
      <c r="CX41" s="59"/>
      <c r="DA41" s="60"/>
      <c r="DG41" s="61"/>
      <c r="DH41" s="292"/>
      <c r="DI41" s="59"/>
      <c r="DL41" s="60"/>
      <c r="DR41" s="61"/>
    </row>
    <row r="42" spans="1:122" x14ac:dyDescent="0.25">
      <c r="B42" s="74"/>
      <c r="C42" s="53"/>
      <c r="D42" s="53"/>
      <c r="E42" s="54"/>
      <c r="F42" s="55"/>
      <c r="G42" s="52"/>
      <c r="H42" s="52"/>
      <c r="I42" s="56"/>
      <c r="J42" s="52"/>
      <c r="K42" s="52"/>
      <c r="L42" s="57"/>
      <c r="N42" s="59"/>
      <c r="Q42" s="60"/>
      <c r="W42" s="61"/>
      <c r="X42" s="292"/>
      <c r="Y42" s="59"/>
      <c r="AB42" s="60"/>
      <c r="AH42" s="61"/>
      <c r="AI42" s="292"/>
      <c r="AJ42" s="59"/>
      <c r="AM42" s="60"/>
      <c r="AS42" s="61"/>
      <c r="AT42" s="292"/>
      <c r="AU42" s="59"/>
      <c r="AX42" s="60"/>
      <c r="BD42" s="61"/>
      <c r="BE42" s="292"/>
      <c r="BF42" s="59"/>
      <c r="BI42" s="60"/>
      <c r="BO42" s="61"/>
      <c r="BP42" s="292"/>
      <c r="BQ42" s="59"/>
      <c r="BT42" s="60"/>
      <c r="BZ42" s="61"/>
      <c r="CA42" s="292"/>
      <c r="CB42" s="59"/>
      <c r="CE42" s="60"/>
      <c r="CK42" s="61"/>
      <c r="CL42" s="292"/>
      <c r="CM42" s="59"/>
      <c r="CP42" s="60"/>
      <c r="CV42" s="61"/>
      <c r="CW42" s="292"/>
      <c r="CX42" s="59"/>
      <c r="DA42" s="60"/>
      <c r="DG42" s="61"/>
      <c r="DH42" s="292"/>
      <c r="DI42" s="59"/>
      <c r="DL42" s="60"/>
      <c r="DR42" s="61"/>
    </row>
    <row r="43" spans="1:122" ht="14.45" customHeight="1" x14ac:dyDescent="0.25">
      <c r="B43" s="74"/>
      <c r="C43" s="53"/>
      <c r="D43" s="53"/>
      <c r="E43" s="54"/>
      <c r="F43" s="55"/>
      <c r="G43" s="387" t="s">
        <v>56</v>
      </c>
      <c r="H43" s="387"/>
      <c r="I43" s="56"/>
      <c r="J43" s="388" t="s">
        <v>57</v>
      </c>
      <c r="K43" s="388"/>
      <c r="L43" s="57"/>
      <c r="M43" s="80">
        <v>61</v>
      </c>
      <c r="N43" s="81"/>
      <c r="O43" s="389" t="s">
        <v>56</v>
      </c>
      <c r="P43" s="389"/>
      <c r="Q43" s="82"/>
      <c r="R43" s="389" t="s">
        <v>57</v>
      </c>
      <c r="S43" s="389"/>
      <c r="V43" s="77" t="s">
        <v>42</v>
      </c>
      <c r="W43" s="61"/>
      <c r="X43" s="292">
        <f>IF(RIGHT(Scoreboard!B19,6)="ET.com",M43+61,M43+60)</f>
        <v>122</v>
      </c>
      <c r="Y43" s="81"/>
      <c r="Z43" s="389" t="s">
        <v>56</v>
      </c>
      <c r="AA43" s="389"/>
      <c r="AB43" s="82"/>
      <c r="AC43" s="389" t="s">
        <v>57</v>
      </c>
      <c r="AD43" s="389"/>
      <c r="AG43" s="77" t="s">
        <v>42</v>
      </c>
      <c r="AH43" s="61"/>
      <c r="AI43" s="292">
        <f>X43+61</f>
        <v>183</v>
      </c>
      <c r="AJ43" s="81"/>
      <c r="AK43" s="389" t="s">
        <v>56</v>
      </c>
      <c r="AL43" s="389"/>
      <c r="AM43" s="82"/>
      <c r="AN43" s="389" t="s">
        <v>57</v>
      </c>
      <c r="AO43" s="389"/>
      <c r="AR43" s="77" t="s">
        <v>42</v>
      </c>
      <c r="AS43" s="61"/>
      <c r="AT43" s="292">
        <f t="shared" ref="AT43" si="40">AI43+61</f>
        <v>244</v>
      </c>
      <c r="AU43" s="81"/>
      <c r="AV43" s="389" t="s">
        <v>56</v>
      </c>
      <c r="AW43" s="389"/>
      <c r="AX43" s="82"/>
      <c r="AY43" s="389" t="s">
        <v>57</v>
      </c>
      <c r="AZ43" s="389"/>
      <c r="BC43" s="77" t="s">
        <v>42</v>
      </c>
      <c r="BD43" s="61"/>
      <c r="BE43" s="292">
        <f t="shared" ref="BE43" si="41">AT43+61</f>
        <v>305</v>
      </c>
      <c r="BF43" s="81"/>
      <c r="BG43" s="389" t="s">
        <v>56</v>
      </c>
      <c r="BH43" s="389"/>
      <c r="BI43" s="82"/>
      <c r="BJ43" s="389" t="s">
        <v>57</v>
      </c>
      <c r="BK43" s="389"/>
      <c r="BN43" s="77" t="s">
        <v>42</v>
      </c>
      <c r="BO43" s="61"/>
      <c r="BP43" s="292">
        <f t="shared" ref="BP43" si="42">BE43+61</f>
        <v>366</v>
      </c>
      <c r="BQ43" s="81"/>
      <c r="BR43" s="389" t="s">
        <v>56</v>
      </c>
      <c r="BS43" s="389"/>
      <c r="BT43" s="82"/>
      <c r="BU43" s="389" t="s">
        <v>57</v>
      </c>
      <c r="BV43" s="389"/>
      <c r="BY43" s="77" t="s">
        <v>42</v>
      </c>
      <c r="BZ43" s="61"/>
      <c r="CA43" s="292">
        <f t="shared" ref="CA43" si="43">BP43+61</f>
        <v>427</v>
      </c>
      <c r="CB43" s="81"/>
      <c r="CC43" s="389" t="s">
        <v>56</v>
      </c>
      <c r="CD43" s="389"/>
      <c r="CE43" s="82"/>
      <c r="CF43" s="389" t="s">
        <v>57</v>
      </c>
      <c r="CG43" s="389"/>
      <c r="CJ43" s="77" t="s">
        <v>42</v>
      </c>
      <c r="CK43" s="61"/>
      <c r="CL43" s="292">
        <f t="shared" ref="CL43" si="44">CA43+61</f>
        <v>488</v>
      </c>
      <c r="CM43" s="81"/>
      <c r="CN43" s="389" t="s">
        <v>56</v>
      </c>
      <c r="CO43" s="389"/>
      <c r="CP43" s="82"/>
      <c r="CQ43" s="389" t="s">
        <v>57</v>
      </c>
      <c r="CR43" s="389"/>
      <c r="CU43" s="77" t="s">
        <v>42</v>
      </c>
      <c r="CV43" s="61"/>
      <c r="CW43" s="292">
        <f t="shared" ref="CW43" si="45">CL43+61</f>
        <v>549</v>
      </c>
      <c r="CX43" s="81"/>
      <c r="CY43" s="389" t="s">
        <v>56</v>
      </c>
      <c r="CZ43" s="389"/>
      <c r="DA43" s="82"/>
      <c r="DB43" s="389" t="s">
        <v>57</v>
      </c>
      <c r="DC43" s="389"/>
      <c r="DF43" s="77" t="s">
        <v>42</v>
      </c>
      <c r="DG43" s="61"/>
      <c r="DH43" s="292">
        <f t="shared" ref="DH43" si="46">CW43+61</f>
        <v>610</v>
      </c>
      <c r="DI43" s="81"/>
      <c r="DJ43" s="389" t="s">
        <v>56</v>
      </c>
      <c r="DK43" s="389"/>
      <c r="DL43" s="82"/>
      <c r="DM43" s="389" t="s">
        <v>57</v>
      </c>
      <c r="DN43" s="389"/>
      <c r="DQ43" s="77" t="s">
        <v>42</v>
      </c>
      <c r="DR43" s="61"/>
    </row>
    <row r="44" spans="1:122" x14ac:dyDescent="0.25">
      <c r="A44" s="80">
        <f>IF(G44&lt;&gt;"",A31+1,A31)</f>
        <v>0</v>
      </c>
      <c r="B44" s="74" t="str">
        <f>F36</f>
        <v>France</v>
      </c>
      <c r="C44" s="322">
        <v>25</v>
      </c>
      <c r="D44" s="323" t="s">
        <v>58</v>
      </c>
      <c r="E44" s="324">
        <v>45506.875</v>
      </c>
      <c r="F44" s="83" t="str">
        <f>F36</f>
        <v>France</v>
      </c>
      <c r="G44" s="68"/>
      <c r="H44" s="68"/>
      <c r="I44" s="84" t="str">
        <f>I37</f>
        <v>Morocco</v>
      </c>
      <c r="J44" s="85"/>
      <c r="K44" s="85"/>
      <c r="L44" s="57"/>
      <c r="M44" s="80" t="str">
        <f ca="1">N36</f>
        <v>France</v>
      </c>
      <c r="N44" s="59" t="str">
        <f ca="1">IF(KOMatchRule=1,F44,N36)</f>
        <v>France</v>
      </c>
      <c r="O44" s="86"/>
      <c r="P44" s="86"/>
      <c r="Q44" s="60" t="str">
        <f ca="1">IF(KOMatchRule=1,I44,Q37)</f>
        <v>Morocco</v>
      </c>
      <c r="R44" s="87"/>
      <c r="S44" s="87"/>
      <c r="U44" s="73">
        <f ca="1">IF(KOMatchRule=1,IFERROR(IF(AND(G44&lt;&gt;"",H44&lt;&gt;"",O44&lt;&gt;"",P44&lt;&gt;""),IF(AND(G44=O44,H44=P44),Quar1,IF((G44-H44)=(O44-P44),Quar2,IF(AND((G44&gt;H44),(O44&gt;P44)),Quar3,IF(AND((H44&gt;G44),(P44&gt;O44)),Quar3,0)))),0),0)+IFERROR(IF(KOPSO=1,IF(AND(J44&lt;&gt;"",K44&lt;&gt;"",R44&lt;&gt;"",S44&lt;&gt;"",(G44-H44)=(O44-P44)),IF(AND(J44=R44,K44=S44),Pena1,IF((J44-K44)=(R44-S44),Pena2,IF(AND((J44&gt;K44),(R44&gt;S44)),Pena3,IF(AND((J44&lt;K44),(S44&gt;R44)),Pena3,0)))),0),0),0),IFERROR(IF(AND(F44=N44,I44=Q44,G44&lt;&gt;"",H44&lt;&gt;"",O44&lt;&gt;"",P44&lt;&gt;""),IF(AND(G44=O44,H44=P44),Quar1,IF((G44-H44)=(O44-P44),Quar2,IF(AND((G44&gt;H44),(O44&gt;P44)),Quar3,IF(AND((H44&gt;G44),(P44&gt;O44)),Quar3,0)))),0),0)+IFERROR(IF(KOPSO=1,IF(AND(F44=N44,I44=Q44,J44&lt;&gt;"",K44&lt;&gt;"",R44&lt;&gt;"",S44&lt;&gt;"",(G44-H44)=(O44-P44)),IF(AND(J44=R44,K44=S44),Pena1,IF((J44-K44)=(R44-S44),Pena2,IF(AND((J44&gt;K44),(R44&gt;S44)),Pena3,IF(AND((J44&lt;K44),(S44&gt;R44)),Pena3,0)))),0),0),0))</f>
        <v>0</v>
      </c>
      <c r="V44" s="73">
        <f>IF(SUM(B36:B39)=24,IF(KOMatchRule=0,IF(AND(SUM(B36:B39)=24,N44=F44,Q44=I44),IF(OR(AND((G44+J44)&gt;(H44+K44),(O44+R44)&gt;(P44+S44)),AND((G44+J44)&lt;(H44+K44),(O44+R44)&lt;(P44+S44))),Bonu16+Bonu9,Bonu9),0),IF(OR(AND((G44+J44)&gt;(H44+K44),(O44+R44)&gt;(P44+S44)),AND((G44+J44)&lt;(H44+K44),(O44+R44)&lt;(P44+S44))),Bonu16,0)),0)</f>
        <v>0</v>
      </c>
      <c r="W44" s="61"/>
      <c r="X44" s="80" t="str">
        <f ca="1">Y36</f>
        <v>France</v>
      </c>
      <c r="Y44" s="59" t="str">
        <f ca="1">IF(KOMatchRule=1,F44,Y36)</f>
        <v>France</v>
      </c>
      <c r="Z44" s="86"/>
      <c r="AA44" s="86"/>
      <c r="AB44" s="60" t="str">
        <f ca="1">IF(KOMatchRule=1,I44,AB37)</f>
        <v>Morocco</v>
      </c>
      <c r="AC44" s="87"/>
      <c r="AD44" s="87"/>
      <c r="AF44" s="73">
        <f ca="1">IF(KOMatchRule=1,IFERROR(IF(AND(G44&lt;&gt;"",H44&lt;&gt;"",Z44&lt;&gt;"",AA44&lt;&gt;""),IF(AND(G44=Z44,H44=AA44),Quar1,IF((G44-H44)=(Z44-AA44),Quar2,IF(AND((G44&gt;H44),(Z44&gt;AA44)),Quar3,IF(AND((H44&gt;G44),(AA44&gt;Z44)),Quar3,0)))),0),0)+IFERROR(IF(KOPSO=1,IF(AND(J44&lt;&gt;"",K44&lt;&gt;"",AC44&lt;&gt;"",AD44&lt;&gt;"",(G44-H44)=(Z44-AA44)),IF(AND(J44=AC44,K44=AD44),Pena1,IF((J44-K44)=(AC44-AD44),Pena2,IF(AND((J44&gt;K44),(AC44&gt;AD44)),Pena3,IF(AND((J44&lt;K44),(AD44&gt;AC44)),Pena3,0)))),0),0),0),IFERROR(IF(AND(F44=Y44,I44=AB44,G44&lt;&gt;"",H44&lt;&gt;"",Z44&lt;&gt;"",AA44&lt;&gt;""),IF(AND(G44=Z44,H44=AA44),Quar1,IF((G44-H44)=(Z44-AA44),Quar2,IF(AND((G44&gt;H44),(Z44&gt;AA44)),Quar3,IF(AND((H44&gt;G44),(AA44&gt;Z44)),Quar3,0)))),0),0)+IFERROR(IF(KOPSO=1,IF(AND(F44=Y44,I44=AB44,J44&lt;&gt;"",K44&lt;&gt;"",AC44&lt;&gt;"",AD44&lt;&gt;"",(G44-H44)=(Z44-AA44)),IF(AND(J44=AC44,K44=AD44),Pena1,IF((J44-K44)=(AC44-AD44),Pena2,IF(AND((J44&gt;K44),(AC44&gt;AD44)),Pena3,IF(AND((J44&lt;K44),(AD44&gt;AC44)),Pena3,0)))),0),0),0))</f>
        <v>0</v>
      </c>
      <c r="AG44" s="73">
        <f>IF(SUM(B36:B39)=24,IF(KOMatchRule=0,IF(AND(SUM(B36:B39)=24,Y44=F44,AB44=I44),IF(OR(AND((G44+J44)&gt;(H44+K44),(Z44+AC44)&gt;(AA44+AD44)),AND((G44+J44)&lt;(H44+K44),(Z44+AC44)&lt;(AA44+AD44))),Bonu16+Bonu9,Bonu9),0),IF(OR(AND((G44+J44)&gt;(H44+K44),(Z44+AC44)&gt;(AA44+AD44)),AND((G44+J44)&lt;(H44+K44),(Z44+AC44)&lt;(AA44+AD44))),Bonu16,0)),0)</f>
        <v>0</v>
      </c>
      <c r="AH44" s="61"/>
      <c r="AI44" s="80" t="str">
        <f ca="1">AJ36</f>
        <v>France</v>
      </c>
      <c r="AJ44" s="59" t="str">
        <f ca="1">IF(KOMatchRule=1,F44,AJ36)</f>
        <v>France</v>
      </c>
      <c r="AK44" s="86"/>
      <c r="AL44" s="86"/>
      <c r="AM44" s="60" t="str">
        <f ca="1">IF(KOMatchRule=1,I44,AM37)</f>
        <v>Morocco</v>
      </c>
      <c r="AN44" s="87"/>
      <c r="AO44" s="87"/>
      <c r="AQ44" s="73">
        <f ca="1">IF(KOMatchRule=1,IFERROR(IF(AND(G44&lt;&gt;"",H44&lt;&gt;"",AK44&lt;&gt;"",AL44&lt;&gt;""),IF(AND(G44=AK44,H44=AL44),Quar1,IF((G44-H44)=(AK44-AL44),Quar2,IF(AND((G44&gt;H44),(AK44&gt;AL44)),Quar3,IF(AND((H44&gt;G44),(AL44&gt;AK44)),Quar3,0)))),0),0)+IFERROR(IF(KOPSO=1,IF(AND(J44&lt;&gt;"",K44&lt;&gt;"",AN44&lt;&gt;"",AO44&lt;&gt;"",(G44-H44)=(AK44-AL44)),IF(AND(J44=AN44,K44=AO44),Pena1,IF((J44-K44)=(AN44-AO44),Pena2,IF(AND((J44&gt;K44),(AN44&gt;AO44)),Pena3,IF(AND((J44&lt;K44),(AO44&gt;AN44)),Pena3,0)))),0),0),0),IFERROR(IF(AND(F44=AJ44,I44=AM44,G44&lt;&gt;"",H44&lt;&gt;"",AK44&lt;&gt;"",AL44&lt;&gt;""),IF(AND(G44=AK44,H44=AL44),Quar1,IF((G44-H44)=(AK44-AL44),Quar2,IF(AND((G44&gt;H44),(AK44&gt;AL44)),Quar3,IF(AND((H44&gt;G44),(AL44&gt;AK44)),Quar3,0)))),0),0)+IFERROR(IF(KOPSO=1,IF(AND(F44=AJ44,I44=AM44,J44&lt;&gt;"",K44&lt;&gt;"",AN44&lt;&gt;"",AO44&lt;&gt;"",(G44-H44)=(AK44-AL44)),IF(AND(J44=AN44,K44=AO44),Pena1,IF((J44-K44)=(AN44-AO44),Pena2,IF(AND((J44&gt;K44),(AN44&gt;AO44)),Pena3,IF(AND((J44&lt;K44),(AO44&gt;AN44)),Pena3,0)))),0),0),0))</f>
        <v>0</v>
      </c>
      <c r="AR44" s="73">
        <f>IF(SUM(B36:B39)=24,IF(KOMatchRule=0,IF(AND(SUM(B36:B39)=24,AJ44=F44,AM44=I44),IF(OR(AND((G44+J44)&gt;(H44+K44),(AK44+AN44)&gt;(AL44+AO44)),AND((G44+J44)&lt;(H44+K44),(AK44+AN44)&lt;(AL44+AO44))),Bonu16+Bonu9,Bonu9),0),IF(OR(AND((G44+J44)&gt;(H44+K44),(AK44+AN44)&gt;(AL44+AO44)),AND((G44+J44)&lt;(H44+K44),(AK44+AN44)&lt;(AL44+AO44))),Bonu16,0)),0)</f>
        <v>0</v>
      </c>
      <c r="AS44" s="61"/>
      <c r="AT44" s="80" t="str">
        <f t="shared" ref="AT44:CW47" ca="1" si="47">AU36</f>
        <v>France</v>
      </c>
      <c r="AU44" s="59" t="str">
        <f ca="1">IF(KOMatchRule=1,F44,AU36)</f>
        <v>France</v>
      </c>
      <c r="AV44" s="86"/>
      <c r="AW44" s="86"/>
      <c r="AX44" s="60" t="str">
        <f ca="1">IF(KOMatchRule=1,I44,AX37)</f>
        <v>Morocco</v>
      </c>
      <c r="AY44" s="87"/>
      <c r="AZ44" s="87"/>
      <c r="BB44" s="73">
        <f ca="1">IF(KOMatchRule=1,IFERROR(IF(AND(G44&lt;&gt;"",H44&lt;&gt;"",AV44&lt;&gt;"",AW44&lt;&gt;""),IF(AND(G44=AV44,H44=AW44),Quar1,IF((G44-H44)=(AV44-AW44),Quar2,IF(AND((G44&gt;H44),(AV44&gt;AW44)),Quar3,IF(AND((H44&gt;G44),(AW44&gt;AV44)),Quar3,0)))),0),0)+IFERROR(IF(KOPSO=1,IF(AND(J44&lt;&gt;"",K44&lt;&gt;"",AY44&lt;&gt;"",AZ44&lt;&gt;"",(G44-H44)=(AV44-AW44)),IF(AND(J44=AY44,K44=AZ44),Pena1,IF((J44-K44)=(AY44-AZ44),Pena2,IF(AND((J44&gt;K44),(AY44&gt;AZ44)),Pena3,IF(AND((J44&lt;K44),(AZ44&gt;AY44)),Pena3,0)))),0),0),0),IFERROR(IF(AND(F44=AU44,I44=AX44,G44&lt;&gt;"",H44&lt;&gt;"",AV44&lt;&gt;"",AW44&lt;&gt;""),IF(AND(G44=AV44,H44=AW44),Quar1,IF((G44-H44)=(AV44-AW44),Quar2,IF(AND((G44&gt;H44),(AV44&gt;AW44)),Quar3,IF(AND((H44&gt;G44),(AW44&gt;AV44)),Quar3,0)))),0),0)+IFERROR(IF(KOPSO=1,IF(AND(F44=AU44,I44=AX44,J44&lt;&gt;"",K44&lt;&gt;"",AY44&lt;&gt;"",AZ44&lt;&gt;"",(G44-H44)=(AV44-AW44)),IF(AND(J44=AY44,K44=AZ44),Pena1,IF((J44-K44)=(AY44-AZ44),Pena2,IF(AND((J44&gt;K44),(AY44&gt;AZ44)),Pena3,IF(AND((J44&lt;K44),(AZ44&gt;AY44)),Pena3,0)))),0),0),0))</f>
        <v>0</v>
      </c>
      <c r="BC44" s="73">
        <f>IF(SUM(B36:B39)=24,IF(KOMatchRule=0,IF(AND(SUM(B36:B39)=24,AU44=F44,AX44=I44),IF(OR(AND((G44+J44)&gt;(H44+K44),(AV44+AY44)&gt;(AW44+AZ44)),AND((G44+J44)&lt;(H44+K44),(AV44+AY44)&lt;(AW44+AZ44))),Bonu16+Bonu9,Bonu9),0),IF(OR(AND((G44+J44)&gt;(H44+K44),(AV44+AY44)&gt;(AW44+AZ44)),AND((G44+J44)&lt;(H44+K44),(AV44+AY44)&lt;(AW44+AZ44))),Bonu16,0)),0)</f>
        <v>0</v>
      </c>
      <c r="BD44" s="61"/>
      <c r="BE44" s="80" t="str">
        <f t="shared" ref="BE44" ca="1" si="48">BF36</f>
        <v>France</v>
      </c>
      <c r="BF44" s="59" t="str">
        <f ca="1">IF(KOMatchRule=1,F44,BF36)</f>
        <v>France</v>
      </c>
      <c r="BG44" s="86"/>
      <c r="BH44" s="86"/>
      <c r="BI44" s="60" t="str">
        <f ca="1">IF(KOMatchRule=1,I44,BI37)</f>
        <v>Morocco</v>
      </c>
      <c r="BJ44" s="87"/>
      <c r="BK44" s="87"/>
      <c r="BM44" s="73">
        <f ca="1">IF(KOMatchRule=1,IFERROR(IF(AND(G44&lt;&gt;"",H44&lt;&gt;"",BG44&lt;&gt;"",BH44&lt;&gt;""),IF(AND(G44=BG44,H44=BH44),Quar1,IF((G44-H44)=(BG44-BH44),Quar2,IF(AND((G44&gt;H44),(BG44&gt;BH44)),Quar3,IF(AND((H44&gt;G44),(BH44&gt;BG44)),Quar3,0)))),0),0)+IFERROR(IF(KOPSO=1,IF(AND(J44&lt;&gt;"",K44&lt;&gt;"",BJ44&lt;&gt;"",BK44&lt;&gt;"",(G44-H44)=(BG44-BH44)),IF(AND(J44=BJ44,K44=BK44),Pena1,IF((J44-K44)=(BJ44-BK44),Pena2,IF(AND((J44&gt;K44),(BJ44&gt;BK44)),Pena3,IF(AND((J44&lt;K44),(BK44&gt;BJ44)),Pena3,0)))),0),0),0),IFERROR(IF(AND(F44=BF44,I44=BI44,G44&lt;&gt;"",H44&lt;&gt;"",BG44&lt;&gt;"",BH44&lt;&gt;""),IF(AND(G44=BG44,H44=BH44),Quar1,IF((G44-H44)=(BG44-BH44),Quar2,IF(AND((G44&gt;H44),(BG44&gt;BH44)),Quar3,IF(AND((H44&gt;G44),(BH44&gt;BG44)),Quar3,0)))),0),0)+IFERROR(IF(KOPSO=1,IF(AND(F44=BF44,I44=BI44,J44&lt;&gt;"",K44&lt;&gt;"",BJ44&lt;&gt;"",BK44&lt;&gt;"",(G44-H44)=(BG44-BH44)),IF(AND(J44=BJ44,K44=BK44),Pena1,IF((J44-K44)=(BJ44-BK44),Pena2,IF(AND((J44&gt;K44),(BJ44&gt;BK44)),Pena3,IF(AND((J44&lt;K44),(BK44&gt;BJ44)),Pena3,0)))),0),0),0))</f>
        <v>0</v>
      </c>
      <c r="BN44" s="73">
        <f>IF(SUM(B36:B39)=24,IF(KOMatchRule=0,IF(AND(SUM(B36:B39)=24,BF44=F44,BI44=I44),IF(OR(AND((G44+J44)&gt;(H44+K44),(BG44+BJ44)&gt;(BH44+BK44)),AND((G44+J44)&lt;(H44+K44),(BG44+BJ44)&lt;(BH44+BK44))),Bonu16+Bonu9,Bonu9),0),IF(OR(AND((G44+J44)&gt;(H44+K44),(BG44+BJ44)&gt;(BH44+BK44)),AND((G44+J44)&lt;(H44+K44),(BG44+BJ44)&lt;(BH44+BK44))),Bonu16,0)),0)</f>
        <v>0</v>
      </c>
      <c r="BO44" s="61"/>
      <c r="BP44" s="80" t="str">
        <f t="shared" ref="BP44" ca="1" si="49">BQ36</f>
        <v>France</v>
      </c>
      <c r="BQ44" s="59" t="str">
        <f ca="1">IF(KOMatchRule=1,F44,BQ36)</f>
        <v>France</v>
      </c>
      <c r="BR44" s="86"/>
      <c r="BS44" s="86"/>
      <c r="BT44" s="60" t="str">
        <f ca="1">IF(KOMatchRule=1,I44,BT37)</f>
        <v>Morocco</v>
      </c>
      <c r="BU44" s="87"/>
      <c r="BV44" s="87"/>
      <c r="BX44" s="73">
        <f ca="1">IF(KOMatchRule=1,IFERROR(IF(AND(G44&lt;&gt;"",H44&lt;&gt;"",BR44&lt;&gt;"",BS44&lt;&gt;""),IF(AND(G44=BR44,H44=BS44),Quar1,IF((G44-H44)=(BR44-BS44),Quar2,IF(AND((G44&gt;H44),(BR44&gt;BS44)),Quar3,IF(AND((H44&gt;G44),(BS44&gt;BR44)),Quar3,0)))),0),0)+IFERROR(IF(KOPSO=1,IF(AND(J44&lt;&gt;"",K44&lt;&gt;"",BU44&lt;&gt;"",BV44&lt;&gt;"",(G44-H44)=(BR44-BS44)),IF(AND(J44=BU44,K44=BV44),Pena1,IF((J44-K44)=(BU44-BV44),Pena2,IF(AND((J44&gt;K44),(BU44&gt;BV44)),Pena3,IF(AND((J44&lt;K44),(BV44&gt;BU44)),Pena3,0)))),0),0),0),IFERROR(IF(AND(F44=BQ44,I44=BT44,G44&lt;&gt;"",H44&lt;&gt;"",BR44&lt;&gt;"",BS44&lt;&gt;""),IF(AND(G44=BR44,H44=BS44),Quar1,IF((G44-H44)=(BR44-BS44),Quar2,IF(AND((G44&gt;H44),(BR44&gt;BS44)),Quar3,IF(AND((H44&gt;G44),(BS44&gt;BR44)),Quar3,0)))),0),0)+IFERROR(IF(KOPSO=1,IF(AND(F44=BQ44,I44=BT44,J44&lt;&gt;"",K44&lt;&gt;"",BU44&lt;&gt;"",BV44&lt;&gt;"",(G44-H44)=(BR44-BS44)),IF(AND(J44=BU44,K44=BV44),Pena1,IF((J44-K44)=(BU44-BV44),Pena2,IF(AND((J44&gt;K44),(BU44&gt;BV44)),Pena3,IF(AND((J44&lt;K44),(BV44&gt;BU44)),Pena3,0)))),0),0),0))</f>
        <v>0</v>
      </c>
      <c r="BY44" s="73">
        <f>IF(SUM(B36:B39)=24,IF(KOMatchRule=0,IF(AND(SUM(B36:B39)=24,BQ44=F44,BT44=I44),IF(OR(AND((G44+J44)&gt;(H44+K44),(BR44+BU44)&gt;(BS44+BV44)),AND((G44+J44)&lt;(H44+K44),(BR44+BU44)&lt;(BS44+BV44))),Bonu16+Bonu9,Bonu9),0),IF(OR(AND((G44+J44)&gt;(H44+K44),(BR44+BU44)&gt;(BS44+BV44)),AND((G44+J44)&lt;(H44+K44),(BR44+BU44)&lt;(BS44+BV44))),Bonu16,0)),0)</f>
        <v>0</v>
      </c>
      <c r="BZ44" s="61"/>
      <c r="CA44" s="80" t="str">
        <f t="shared" ref="CA44" ca="1" si="50">CB36</f>
        <v>France</v>
      </c>
      <c r="CB44" s="59" t="str">
        <f ca="1">IF(KOMatchRule=1,F44,CB36)</f>
        <v>France</v>
      </c>
      <c r="CC44" s="86"/>
      <c r="CD44" s="86"/>
      <c r="CE44" s="60" t="str">
        <f ca="1">IF(KOMatchRule=1,I44,CE37)</f>
        <v>Morocco</v>
      </c>
      <c r="CF44" s="87"/>
      <c r="CG44" s="87"/>
      <c r="CI44" s="73">
        <f ca="1">IF(KOMatchRule=1,IFERROR(IF(AND(G44&lt;&gt;"",H44&lt;&gt;"",CC44&lt;&gt;"",CD44&lt;&gt;""),IF(AND(G44=CC44,H44=CD44),Quar1,IF((G44-H44)=(CC44-CD44),Quar2,IF(AND((G44&gt;H44),(CC44&gt;CD44)),Quar3,IF(AND((H44&gt;G44),(CD44&gt;CC44)),Quar3,0)))),0),0)+IFERROR(IF(KOPSO=1,IF(AND(J44&lt;&gt;"",K44&lt;&gt;"",CF44&lt;&gt;"",CG44&lt;&gt;"",(G44-H44)=(CC44-CD44)),IF(AND(J44=CF44,K44=CG44),Pena1,IF((J44-K44)=(CF44-CG44),Pena2,IF(AND((J44&gt;K44),(CF44&gt;CG44)),Pena3,IF(AND((J44&lt;K44),(CG44&gt;CF44)),Pena3,0)))),0),0),0),IFERROR(IF(AND(F44=CB44,I44=CE44,G44&lt;&gt;"",H44&lt;&gt;"",CC44&lt;&gt;"",CD44&lt;&gt;""),IF(AND(G44=CC44,H44=CD44),Quar1,IF((G44-H44)=(CC44-CD44),Quar2,IF(AND((G44&gt;H44),(CC44&gt;CD44)),Quar3,IF(AND((H44&gt;G44),(CD44&gt;CC44)),Quar3,0)))),0),0)+IFERROR(IF(KOPSO=1,IF(AND(F44=CB44,I44=CE44,J44&lt;&gt;"",K44&lt;&gt;"",CF44&lt;&gt;"",CG44&lt;&gt;"",(G44-H44)=(CC44-CD44)),IF(AND(J44=CF44,K44=CG44),Pena1,IF((J44-K44)=(CF44-CG44),Pena2,IF(AND((J44&gt;K44),(CF44&gt;CG44)),Pena3,IF(AND((J44&lt;K44),(CG44&gt;CF44)),Pena3,0)))),0),0),0))</f>
        <v>0</v>
      </c>
      <c r="CJ44" s="73">
        <f>IF(SUM(B36:B39)=24,IF(KOMatchRule=0,IF(AND(SUM(B36:B39)=24,CB44=F44,CE44=I44),IF(OR(AND((G44+J44)&gt;(H44+K44),(CC44+CF44)&gt;(CD44+CG44)),AND((G44+J44)&lt;(H44+K44),(CC44+CF44)&lt;(CD44+CG44))),Bonu16+Bonu9,Bonu9),0),IF(OR(AND((G44+J44)&gt;(H44+K44),(CC44+CF44)&gt;(CD44+CG44)),AND((G44+J44)&lt;(H44+K44),(CC44+CF44)&lt;(CD44+CG44))),Bonu16,0)),0)</f>
        <v>0</v>
      </c>
      <c r="CK44" s="61"/>
      <c r="CL44" s="80" t="str">
        <f t="shared" ref="CL44" ca="1" si="51">CM36</f>
        <v>France</v>
      </c>
      <c r="CM44" s="59" t="str">
        <f ca="1">IF(KOMatchRule=1,F44,CM36)</f>
        <v>France</v>
      </c>
      <c r="CN44" s="86"/>
      <c r="CO44" s="86"/>
      <c r="CP44" s="60" t="str">
        <f ca="1">IF(KOMatchRule=1,I44,CP37)</f>
        <v>Morocco</v>
      </c>
      <c r="CQ44" s="87"/>
      <c r="CR44" s="87"/>
      <c r="CT44" s="73">
        <f ca="1">IF(KOMatchRule=1,IFERROR(IF(AND(G44&lt;&gt;"",H44&lt;&gt;"",CN44&lt;&gt;"",CO44&lt;&gt;""),IF(AND(G44=CN44,H44=CO44),Quar1,IF((G44-H44)=(CN44-CO44),Quar2,IF(AND((G44&gt;H44),(CN44&gt;CO44)),Quar3,IF(AND((H44&gt;G44),(CO44&gt;CN44)),Quar3,0)))),0),0)+IFERROR(IF(KOPSO=1,IF(AND(J44&lt;&gt;"",K44&lt;&gt;"",CQ44&lt;&gt;"",CR44&lt;&gt;"",(G44-H44)=(CN44-CO44)),IF(AND(J44=CQ44,K44=CR44),Pena1,IF((J44-K44)=(CQ44-CR44),Pena2,IF(AND((J44&gt;K44),(CQ44&gt;CR44)),Pena3,IF(AND((J44&lt;K44),(CR44&gt;CQ44)),Pena3,0)))),0),0),0),IFERROR(IF(AND(F44=CM44,I44=CP44,G44&lt;&gt;"",H44&lt;&gt;"",CN44&lt;&gt;"",CO44&lt;&gt;""),IF(AND(G44=CN44,H44=CO44),Quar1,IF((G44-H44)=(CN44-CO44),Quar2,IF(AND((G44&gt;H44),(CN44&gt;CO44)),Quar3,IF(AND((H44&gt;G44),(CO44&gt;CN44)),Quar3,0)))),0),0)+IFERROR(IF(KOPSO=1,IF(AND(F44=CM44,I44=CP44,J44&lt;&gt;"",K44&lt;&gt;"",CQ44&lt;&gt;"",CR44&lt;&gt;"",(G44-H44)=(CN44-CO44)),IF(AND(J44=CQ44,K44=CR44),Pena1,IF((J44-K44)=(CQ44-CR44),Pena2,IF(AND((J44&gt;K44),(CQ44&gt;CR44)),Pena3,IF(AND((J44&lt;K44),(CR44&gt;CQ44)),Pena3,0)))),0),0),0))</f>
        <v>0</v>
      </c>
      <c r="CU44" s="73">
        <f>IF(SUM(B36:B39)=24,IF(KOMatchRule=0,IF(AND(SUM(B36:B39)=24,CM44=F44,CP44=I44),IF(OR(AND((G44+J44)&gt;(H44+K44),(CN44+CQ44)&gt;(CO44+CR44)),AND((G44+J44)&lt;(H44+K44),(CN44+CQ44)&lt;(CO44+CR44))),Bonu16+Bonu9,Bonu9),0),IF(OR(AND((G44+J44)&gt;(H44+K44),(CN44+CQ44)&gt;(CO44+CR44)),AND((G44+J44)&lt;(H44+K44),(CN44+CQ44)&lt;(CO44+CR44))),Bonu16,0)),0)</f>
        <v>0</v>
      </c>
      <c r="CV44" s="61"/>
      <c r="CW44" s="80" t="str">
        <f t="shared" ref="CW44" ca="1" si="52">CX36</f>
        <v>France</v>
      </c>
      <c r="CX44" s="59" t="str">
        <f ca="1">IF(KOMatchRule=1,F44,CX36)</f>
        <v>France</v>
      </c>
      <c r="CY44" s="86"/>
      <c r="CZ44" s="86"/>
      <c r="DA44" s="60" t="str">
        <f ca="1">IF(KOMatchRule=1,I44,DA37)</f>
        <v>Morocco</v>
      </c>
      <c r="DB44" s="87"/>
      <c r="DC44" s="87"/>
      <c r="DE44" s="73">
        <f ca="1">IF(KOMatchRule=1,IFERROR(IF(AND(G44&lt;&gt;"",H44&lt;&gt;"",CY44&lt;&gt;"",CZ44&lt;&gt;""),IF(AND(G44=CY44,H44=CZ44),Quar1,IF((G44-H44)=(CY44-CZ44),Quar2,IF(AND((G44&gt;H44),(CY44&gt;CZ44)),Quar3,IF(AND((H44&gt;G44),(CZ44&gt;CY44)),Quar3,0)))),0),0)+IFERROR(IF(KOPSO=1,IF(AND(J44&lt;&gt;"",K44&lt;&gt;"",DB44&lt;&gt;"",DC44&lt;&gt;"",(G44-H44)=(CY44-CZ44)),IF(AND(J44=DB44,K44=DC44),Pena1,IF((J44-K44)=(DB44-DC44),Pena2,IF(AND((J44&gt;K44),(DB44&gt;DC44)),Pena3,IF(AND((J44&lt;K44),(DC44&gt;DB44)),Pena3,0)))),0),0),0),IFERROR(IF(AND(F44=CX44,I44=DA44,G44&lt;&gt;"",H44&lt;&gt;"",CY44&lt;&gt;"",CZ44&lt;&gt;""),IF(AND(G44=CY44,H44=CZ44),Quar1,IF((G44-H44)=(CY44-CZ44),Quar2,IF(AND((G44&gt;H44),(CY44&gt;CZ44)),Quar3,IF(AND((H44&gt;G44),(CZ44&gt;CY44)),Quar3,0)))),0),0)+IFERROR(IF(KOPSO=1,IF(AND(F44=CX44,I44=DA44,J44&lt;&gt;"",K44&lt;&gt;"",DB44&lt;&gt;"",DC44&lt;&gt;"",(G44-H44)=(CY44-CZ44)),IF(AND(J44=DB44,K44=DC44),Pena1,IF((J44-K44)=(DB44-DC44),Pena2,IF(AND((J44&gt;K44),(DB44&gt;DC44)),Pena3,IF(AND((J44&lt;K44),(DC44&gt;DB44)),Pena3,0)))),0),0),0))</f>
        <v>0</v>
      </c>
      <c r="DF44" s="73">
        <f>IF(SUM(B36:B39)=24,IF(KOMatchRule=0,IF(AND(SUM(B36:B39)=24,CX44=F44,DA44=I44),IF(OR(AND((G44+J44)&gt;(H44+K44),(CY44+DB44)&gt;(CZ44+DC44)),AND((G44+J44)&lt;(H44+K44),(CY44+DB44)&lt;(CZ44+DC44))),Bonu16+Bonu9,Bonu9),0),IF(OR(AND((G44+J44)&gt;(H44+K44),(CY44+DB44)&gt;(CZ44+DC44)),AND((G44+J44)&lt;(H44+K44),(CY44+DB44)&lt;(CZ44+DC44))),Bonu16,0)),0)</f>
        <v>0</v>
      </c>
      <c r="DG44" s="61"/>
      <c r="DH44" s="80" t="str">
        <f t="shared" ref="DH44:DH47" ca="1" si="53">DI36</f>
        <v>France</v>
      </c>
      <c r="DI44" s="59" t="str">
        <f ca="1">IF(KOMatchRule=1,F44,DI36)</f>
        <v>France</v>
      </c>
      <c r="DJ44" s="86"/>
      <c r="DK44" s="86"/>
      <c r="DL44" s="60" t="str">
        <f ca="1">IF(KOMatchRule=1,I44,DL37)</f>
        <v>Morocco</v>
      </c>
      <c r="DM44" s="87"/>
      <c r="DN44" s="87"/>
      <c r="DP44" s="73">
        <f ca="1">IF(KOMatchRule=1,IFERROR(IF(AND(G44&lt;&gt;"",H44&lt;&gt;"",DJ44&lt;&gt;"",DK44&lt;&gt;""),IF(AND(G44=DJ44,H44=DK44),Quar1,IF((G44-H44)=(DJ44-DK44),Quar2,IF(AND((G44&gt;H44),(DJ44&gt;DK44)),Quar3,IF(AND((H44&gt;G44),(DK44&gt;DJ44)),Quar3,0)))),0),0)+IFERROR(IF(KOPSO=1,IF(AND(J44&lt;&gt;"",K44&lt;&gt;"",DM44&lt;&gt;"",DN44&lt;&gt;"",(G44-H44)=(DJ44-DK44)),IF(AND(J44=DM44,K44=DN44),Pena1,IF((J44-K44)=(DM44-DN44),Pena2,IF(AND((J44&gt;K44),(DM44&gt;DN44)),Pena3,IF(AND((J44&lt;K44),(DN44&gt;DM44)),Pena3,0)))),0),0),0),IFERROR(IF(AND(F44=DI44,I44=DL44,G44&lt;&gt;"",H44&lt;&gt;"",DJ44&lt;&gt;"",DK44&lt;&gt;""),IF(AND(G44=DJ44,H44=DK44),Quar1,IF((G44-H44)=(DJ44-DK44),Quar2,IF(AND((G44&gt;H44),(DJ44&gt;DK44)),Quar3,IF(AND((H44&gt;G44),(DK44&gt;DJ44)),Quar3,0)))),0),0)+IFERROR(IF(KOPSO=1,IF(AND(F44=DI44,I44=DL44,J44&lt;&gt;"",K44&lt;&gt;"",DM44&lt;&gt;"",DN44&lt;&gt;"",(G44-H44)=(DJ44-DK44)),IF(AND(J44=DM44,K44=DN44),Pena1,IF((J44-K44)=(DM44-DN44),Pena2,IF(AND((J44&gt;K44),(DM44&gt;DN44)),Pena3,IF(AND((J44&lt;K44),(DN44&gt;DM44)),Pena3,0)))),0),0),0))</f>
        <v>0</v>
      </c>
      <c r="DQ44" s="73">
        <f>IF(SUM(B36:B39)=24,IF(KOMatchRule=0,IF(AND(SUM(B36:B39)=24,DI44=F44,DL44=I44),IF(OR(AND((G44+J44)&gt;(H44+K44),(DJ44+DM44)&gt;(DK44+DN44)),AND((G44+J44)&lt;(H44+K44),(DJ44+DM44)&lt;(DK44+DN44))),Bonu16+Bonu9,Bonu9),0),IF(OR(AND((G44+J44)&gt;(H44+K44),(DJ44+DM44)&gt;(DK44+DN44)),AND((G44+J44)&lt;(H44+K44),(DJ44+DM44)&lt;(DK44+DN44))),Bonu16,0)),0)</f>
        <v>0</v>
      </c>
      <c r="DR44" s="61"/>
    </row>
    <row r="45" spans="1:122" x14ac:dyDescent="0.25">
      <c r="A45" s="80">
        <f t="shared" ref="A45:A51" si="54">IF(G45&lt;&gt;"",A44+1,A44)</f>
        <v>0</v>
      </c>
      <c r="B45" s="74" t="str">
        <f t="shared" ref="B45:B47" si="55">F37</f>
        <v>Argentina</v>
      </c>
      <c r="C45" s="64">
        <v>26</v>
      </c>
      <c r="D45" s="65" t="s">
        <v>58</v>
      </c>
      <c r="E45" s="66">
        <v>45506.625</v>
      </c>
      <c r="F45" s="67" t="str">
        <f>F37</f>
        <v>Argentina</v>
      </c>
      <c r="G45" s="68"/>
      <c r="H45" s="68"/>
      <c r="I45" s="69" t="str">
        <f>I36</f>
        <v>United States</v>
      </c>
      <c r="J45" s="85"/>
      <c r="K45" s="85"/>
      <c r="L45" s="57"/>
      <c r="M45" s="80" t="str">
        <f t="shared" ref="M45:M47" ca="1" si="56">N37</f>
        <v>Argentina</v>
      </c>
      <c r="N45" s="59" t="str">
        <f ca="1">IF(KOMatchRule=1,F45,N37)</f>
        <v>Argentina</v>
      </c>
      <c r="O45" s="70"/>
      <c r="P45" s="70"/>
      <c r="Q45" s="60" t="str">
        <f ca="1">IF(KOMatchRule=1,I45,Q36)</f>
        <v>United States</v>
      </c>
      <c r="R45" s="87"/>
      <c r="S45" s="87"/>
      <c r="U45" s="73">
        <f ca="1">IF(KOMatchRule=1,IFERROR(IF(AND(G45&lt;&gt;"",H45&lt;&gt;"",O45&lt;&gt;"",P45&lt;&gt;""),IF(AND(G45=O45,H45=P45),Quar1,IF((G45-H45)=(O45-P45),Quar2,IF(AND((G45&gt;H45),(O45&gt;P45)),Quar3,IF(AND((H45&gt;G45),(P45&gt;O45)),Quar3,0)))),0),0)+IFERROR(IF(KOPSO=1,IF(AND(J45&lt;&gt;"",K45&lt;&gt;"",R45&lt;&gt;"",S45&lt;&gt;"",(G45-H45)=(O45-P45)),IF(AND(J45=R45,K45=S45),Pena1,IF((J45-K45)=(R45-S45),Pena2,IF(AND((J45&gt;K45),(R45&gt;S45)),Pena3,IF(AND((J45&lt;K45),(S45&gt;R45)),Pena3,0)))),0),0),0),IFERROR(IF(AND(F45=N45,I45=Q45,G45&lt;&gt;"",H45&lt;&gt;"",O45&lt;&gt;"",P45&lt;&gt;""),IF(AND(G45=O45,H45=P45),Quar1,IF((G45-H45)=(O45-P45),Quar2,IF(AND((G45&gt;H45),(O45&gt;P45)),Quar3,IF(AND((H45&gt;G45),(P45&gt;O45)),Quar3,0)))),0),0)+IFERROR(IF(KOPSO=1,IF(AND(F45=N45,I45=Q45,J45&lt;&gt;"",K45&lt;&gt;"",R45&lt;&gt;"",S45&lt;&gt;"",(G45-H45)=(O45-P45)),IF(AND(J45=R45,K45=S45),Pena1,IF((J45-K45)=(R45-S45),Pena2,IF(AND((J45&gt;K45),(R45&gt;S45)),Pena3,IF(AND((J45&lt;K45),(S45&gt;R45)),Pena3,0)))),0),0),0))</f>
        <v>0</v>
      </c>
      <c r="V45" s="73">
        <f>IF(SUM(B36:B39)=24,IF(KOMatchRule=0,IF(AND(SUM(B36:B39)=24,N45=F45,Q45=I45),IF(OR(AND((G45+J45)&gt;(H45+K45),(O45+R45)&gt;(P45+S45)),AND((G45+J45)&lt;(H45+K45),(O45+R45)&lt;(P45+S45))),Bonu16+Bonu9,Bonu9),0),IF(OR(AND((G45+J45)&gt;(H45+K45),(O45+R45)&gt;(P45+S45)),AND((G45+J45)&lt;(H45+K45),(O45+R45)&lt;(P45+S45))),Bonu16,0)),0)</f>
        <v>0</v>
      </c>
      <c r="W45" s="61"/>
      <c r="X45" s="80" t="str">
        <f t="shared" ref="X45:X47" ca="1" si="57">Y37</f>
        <v>Argentina</v>
      </c>
      <c r="Y45" s="59" t="str">
        <f ca="1">IF(KOMatchRule=1,F45,Y37)</f>
        <v>Argentina</v>
      </c>
      <c r="Z45" s="70"/>
      <c r="AA45" s="70"/>
      <c r="AB45" s="60" t="str">
        <f ca="1">IF(KOMatchRule=1,I45,AB36)</f>
        <v>United States</v>
      </c>
      <c r="AC45" s="87"/>
      <c r="AD45" s="87"/>
      <c r="AF45" s="73">
        <f ca="1">IF(KOMatchRule=1,IFERROR(IF(AND(G45&lt;&gt;"",H45&lt;&gt;"",Z45&lt;&gt;"",AA45&lt;&gt;""),IF(AND(G45=Z45,H45=AA45),Quar1,IF((G45-H45)=(Z45-AA45),Quar2,IF(AND((G45&gt;H45),(Z45&gt;AA45)),Quar3,IF(AND((H45&gt;G45),(AA45&gt;Z45)),Quar3,0)))),0),0)+IFERROR(IF(KOPSO=1,IF(AND(J45&lt;&gt;"",K45&lt;&gt;"",AC45&lt;&gt;"",AD45&lt;&gt;"",(G45-H45)=(Z45-AA45)),IF(AND(J45=AC45,K45=AD45),Pena1,IF((J45-K45)=(AC45-AD45),Pena2,IF(AND((J45&gt;K45),(AC45&gt;AD45)),Pena3,IF(AND((J45&lt;K45),(AD45&gt;AC45)),Pena3,0)))),0),0),0),IFERROR(IF(AND(F45=Y45,I45=AB45,G45&lt;&gt;"",H45&lt;&gt;"",Z45&lt;&gt;"",AA45&lt;&gt;""),IF(AND(G45=Z45,H45=AA45),Quar1,IF((G45-H45)=(Z45-AA45),Quar2,IF(AND((G45&gt;H45),(Z45&gt;AA45)),Quar3,IF(AND((H45&gt;G45),(AA45&gt;Z45)),Quar3,0)))),0),0)+IFERROR(IF(KOPSO=1,IF(AND(F45=Y45,I45=AB45,J45&lt;&gt;"",K45&lt;&gt;"",AC45&lt;&gt;"",AD45&lt;&gt;"",(G45-H45)=(Z45-AA45)),IF(AND(J45=AC45,K45=AD45),Pena1,IF((J45-K45)=(AC45-AD45),Pena2,IF(AND((J45&gt;K45),(AC45&gt;AD45)),Pena3,IF(AND((J45&lt;K45),(AD45&gt;AC45)),Pena3,0)))),0),0),0))</f>
        <v>0</v>
      </c>
      <c r="AG45" s="73">
        <f>IF(SUM(B36:B39)=24,IF(KOMatchRule=0,IF(AND(SUM(B36:B39)=24,Y45=F45,AB45=I45),IF(OR(AND((G45+J45)&gt;(H45+K45),(Z45+AC45)&gt;(AA45+AD45)),AND((G45+J45)&lt;(H45+K45),(Z45+AC45)&lt;(AA45+AD45))),Bonu16+Bonu9,Bonu9),0),IF(OR(AND((G45+J45)&gt;(H45+K45),(Z45+AC45)&gt;(AA45+AD45)),AND((G45+J45)&lt;(H45+K45),(Z45+AC45)&lt;(AA45+AD45))),Bonu16,0)),0)</f>
        <v>0</v>
      </c>
      <c r="AH45" s="61"/>
      <c r="AI45" s="80" t="str">
        <f t="shared" ref="AI45:AI47" ca="1" si="58">AJ37</f>
        <v>Argentina</v>
      </c>
      <c r="AJ45" s="59" t="str">
        <f ca="1">IF(KOMatchRule=1,F45,AJ37)</f>
        <v>Argentina</v>
      </c>
      <c r="AK45" s="70"/>
      <c r="AL45" s="70"/>
      <c r="AM45" s="60" t="str">
        <f ca="1">IF(KOMatchRule=1,I45,AM36)</f>
        <v>United States</v>
      </c>
      <c r="AN45" s="87"/>
      <c r="AO45" s="87"/>
      <c r="AQ45" s="73">
        <f ca="1">IF(KOMatchRule=1,IFERROR(IF(AND(G45&lt;&gt;"",H45&lt;&gt;"",AK45&lt;&gt;"",AL45&lt;&gt;""),IF(AND(G45=AK45,H45=AL45),Quar1,IF((G45-H45)=(AK45-AL45),Quar2,IF(AND((G45&gt;H45),(AK45&gt;AL45)),Quar3,IF(AND((H45&gt;G45),(AL45&gt;AK45)),Quar3,0)))),0),0)+IFERROR(IF(KOPSO=1,IF(AND(J45&lt;&gt;"",K45&lt;&gt;"",AN45&lt;&gt;"",AO45&lt;&gt;"",(G45-H45)=(AK45-AL45)),IF(AND(J45=AN45,K45=AO45),Pena1,IF((J45-K45)=(AN45-AO45),Pena2,IF(AND((J45&gt;K45),(AN45&gt;AO45)),Pena3,IF(AND((J45&lt;K45),(AO45&gt;AN45)),Pena3,0)))),0),0),0),IFERROR(IF(AND(F45=AJ45,I45=AM45,G45&lt;&gt;"",H45&lt;&gt;"",AK45&lt;&gt;"",AL45&lt;&gt;""),IF(AND(G45=AK45,H45=AL45),Quar1,IF((G45-H45)=(AK45-AL45),Quar2,IF(AND((G45&gt;H45),(AK45&gt;AL45)),Quar3,IF(AND((H45&gt;G45),(AL45&gt;AK45)),Quar3,0)))),0),0)+IFERROR(IF(KOPSO=1,IF(AND(F45=AJ45,I45=AM45,J45&lt;&gt;"",K45&lt;&gt;"",AN45&lt;&gt;"",AO45&lt;&gt;"",(G45-H45)=(AK45-AL45)),IF(AND(J45=AN45,K45=AO45),Pena1,IF((J45-K45)=(AN45-AO45),Pena2,IF(AND((J45&gt;K45),(AN45&gt;AO45)),Pena3,IF(AND((J45&lt;K45),(AO45&gt;AN45)),Pena3,0)))),0),0),0))</f>
        <v>0</v>
      </c>
      <c r="AR45" s="73">
        <f>IF(SUM(B36:B39)=24,IF(KOMatchRule=0,IF(AND(SUM(B36:B39)=24,AJ45=F45,AM45=I45),IF(OR(AND((G45+J45)&gt;(H45+K45),(AK45+AN45)&gt;(AL45+AO45)),AND((G45+J45)&lt;(H45+K45),(AK45+AN45)&lt;(AL45+AO45))),Bonu16+Bonu9,Bonu9),0),IF(OR(AND((G45+J45)&gt;(H45+K45),(AK45+AN45)&gt;(AL45+AO45)),AND((G45+J45)&lt;(H45+K45),(AK45+AN45)&lt;(AL45+AO45))),Bonu16,0)),0)</f>
        <v>0</v>
      </c>
      <c r="AS45" s="61"/>
      <c r="AT45" s="80" t="str">
        <f t="shared" ca="1" si="47"/>
        <v>Argentina</v>
      </c>
      <c r="AU45" s="59" t="str">
        <f ca="1">IF(KOMatchRule=1,F45,AU37)</f>
        <v>Argentina</v>
      </c>
      <c r="AV45" s="70"/>
      <c r="AW45" s="70"/>
      <c r="AX45" s="60" t="str">
        <f ca="1">IF(KOMatchRule=1,I45,AX36)</f>
        <v>United States</v>
      </c>
      <c r="AY45" s="87"/>
      <c r="AZ45" s="87"/>
      <c r="BB45" s="73">
        <f ca="1">IF(KOMatchRule=1,IFERROR(IF(AND(G45&lt;&gt;"",H45&lt;&gt;"",AV45&lt;&gt;"",AW45&lt;&gt;""),IF(AND(G45=AV45,H45=AW45),Quar1,IF((G45-H45)=(AV45-AW45),Quar2,IF(AND((G45&gt;H45),(AV45&gt;AW45)),Quar3,IF(AND((H45&gt;G45),(AW45&gt;AV45)),Quar3,0)))),0),0)+IFERROR(IF(KOPSO=1,IF(AND(J45&lt;&gt;"",K45&lt;&gt;"",AY45&lt;&gt;"",AZ45&lt;&gt;"",(G45-H45)=(AV45-AW45)),IF(AND(J45=AY45,K45=AZ45),Pena1,IF((J45-K45)=(AY45-AZ45),Pena2,IF(AND((J45&gt;K45),(AY45&gt;AZ45)),Pena3,IF(AND((J45&lt;K45),(AZ45&gt;AY45)),Pena3,0)))),0),0),0),IFERROR(IF(AND(F45=AU45,I45=AX45,G45&lt;&gt;"",H45&lt;&gt;"",AV45&lt;&gt;"",AW45&lt;&gt;""),IF(AND(G45=AV45,H45=AW45),Quar1,IF((G45-H45)=(AV45-AW45),Quar2,IF(AND((G45&gt;H45),(AV45&gt;AW45)),Quar3,IF(AND((H45&gt;G45),(AW45&gt;AV45)),Quar3,0)))),0),0)+IFERROR(IF(KOPSO=1,IF(AND(F45=AU45,I45=AX45,J45&lt;&gt;"",K45&lt;&gt;"",AY45&lt;&gt;"",AZ45&lt;&gt;"",(G45-H45)=(AV45-AW45)),IF(AND(J45=AY45,K45=AZ45),Pena1,IF((J45-K45)=(AY45-AZ45),Pena2,IF(AND((J45&gt;K45),(AY45&gt;AZ45)),Pena3,IF(AND((J45&lt;K45),(AZ45&gt;AY45)),Pena3,0)))),0),0),0))</f>
        <v>0</v>
      </c>
      <c r="BC45" s="73">
        <f>IF(SUM(B36:B39)=24,IF(KOMatchRule=0,IF(AND(SUM(B36:B39)=24,AU45=F45,AX45=I45),IF(OR(AND((G45+J45)&gt;(H45+K45),(AV45+AY45)&gt;(AW45+AZ45)),AND((G45+J45)&lt;(H45+K45),(AV45+AY45)&lt;(AW45+AZ45))),Bonu16+Bonu9,Bonu9),0),IF(OR(AND((G45+J45)&gt;(H45+K45),(AV45+AY45)&gt;(AW45+AZ45)),AND((G45+J45)&lt;(H45+K45),(AV45+AY45)&lt;(AW45+AZ45))),Bonu16,0)),0)</f>
        <v>0</v>
      </c>
      <c r="BD45" s="61"/>
      <c r="BE45" s="80" t="str">
        <f t="shared" ca="1" si="47"/>
        <v>Argentina</v>
      </c>
      <c r="BF45" s="59" t="str">
        <f ca="1">IF(KOMatchRule=1,F45,BF37)</f>
        <v>Argentina</v>
      </c>
      <c r="BG45" s="70"/>
      <c r="BH45" s="70"/>
      <c r="BI45" s="60" t="str">
        <f ca="1">IF(KOMatchRule=1,I45,BI36)</f>
        <v>United States</v>
      </c>
      <c r="BJ45" s="87"/>
      <c r="BK45" s="87"/>
      <c r="BM45" s="73">
        <f ca="1">IF(KOMatchRule=1,IFERROR(IF(AND(G45&lt;&gt;"",H45&lt;&gt;"",BG45&lt;&gt;"",BH45&lt;&gt;""),IF(AND(G45=BG45,H45=BH45),Quar1,IF((G45-H45)=(BG45-BH45),Quar2,IF(AND((G45&gt;H45),(BG45&gt;BH45)),Quar3,IF(AND((H45&gt;G45),(BH45&gt;BG45)),Quar3,0)))),0),0)+IFERROR(IF(KOPSO=1,IF(AND(J45&lt;&gt;"",K45&lt;&gt;"",BJ45&lt;&gt;"",BK45&lt;&gt;"",(G45-H45)=(BG45-BH45)),IF(AND(J45=BJ45,K45=BK45),Pena1,IF((J45-K45)=(BJ45-BK45),Pena2,IF(AND((J45&gt;K45),(BJ45&gt;BK45)),Pena3,IF(AND((J45&lt;K45),(BK45&gt;BJ45)),Pena3,0)))),0),0),0),IFERROR(IF(AND(F45=BF45,I45=BI45,G45&lt;&gt;"",H45&lt;&gt;"",BG45&lt;&gt;"",BH45&lt;&gt;""),IF(AND(G45=BG45,H45=BH45),Quar1,IF((G45-H45)=(BG45-BH45),Quar2,IF(AND((G45&gt;H45),(BG45&gt;BH45)),Quar3,IF(AND((H45&gt;G45),(BH45&gt;BG45)),Quar3,0)))),0),0)+IFERROR(IF(KOPSO=1,IF(AND(F45=BF45,I45=BI45,J45&lt;&gt;"",K45&lt;&gt;"",BJ45&lt;&gt;"",BK45&lt;&gt;"",(G45-H45)=(BG45-BH45)),IF(AND(J45=BJ45,K45=BK45),Pena1,IF((J45-K45)=(BJ45-BK45),Pena2,IF(AND((J45&gt;K45),(BJ45&gt;BK45)),Pena3,IF(AND((J45&lt;K45),(BK45&gt;BJ45)),Pena3,0)))),0),0),0))</f>
        <v>0</v>
      </c>
      <c r="BN45" s="73">
        <f>IF(SUM(B36:B39)=24,IF(KOMatchRule=0,IF(AND(SUM(B36:B39)=24,BF45=F45,BI45=I45),IF(OR(AND((G45+J45)&gt;(H45+K45),(BG45+BJ45)&gt;(BH45+BK45)),AND((G45+J45)&lt;(H45+K45),(BG45+BJ45)&lt;(BH45+BK45))),Bonu16+Bonu9,Bonu9),0),IF(OR(AND((G45+J45)&gt;(H45+K45),(BG45+BJ45)&gt;(BH45+BK45)),AND((G45+J45)&lt;(H45+K45),(BG45+BJ45)&lt;(BH45+BK45))),Bonu16,0)),0)</f>
        <v>0</v>
      </c>
      <c r="BO45" s="61"/>
      <c r="BP45" s="80" t="str">
        <f t="shared" ca="1" si="47"/>
        <v>Argentina</v>
      </c>
      <c r="BQ45" s="59" t="str">
        <f ca="1">IF(KOMatchRule=1,F45,BQ37)</f>
        <v>Argentina</v>
      </c>
      <c r="BR45" s="70"/>
      <c r="BS45" s="70"/>
      <c r="BT45" s="60" t="str">
        <f ca="1">IF(KOMatchRule=1,I45,BT36)</f>
        <v>United States</v>
      </c>
      <c r="BU45" s="87"/>
      <c r="BV45" s="87"/>
      <c r="BX45" s="73">
        <f ca="1">IF(KOMatchRule=1,IFERROR(IF(AND(G45&lt;&gt;"",H45&lt;&gt;"",BR45&lt;&gt;"",BS45&lt;&gt;""),IF(AND(G45=BR45,H45=BS45),Quar1,IF((G45-H45)=(BR45-BS45),Quar2,IF(AND((G45&gt;H45),(BR45&gt;BS45)),Quar3,IF(AND((H45&gt;G45),(BS45&gt;BR45)),Quar3,0)))),0),0)+IFERROR(IF(KOPSO=1,IF(AND(J45&lt;&gt;"",K45&lt;&gt;"",BU45&lt;&gt;"",BV45&lt;&gt;"",(G45-H45)=(BR45-BS45)),IF(AND(J45=BU45,K45=BV45),Pena1,IF((J45-K45)=(BU45-BV45),Pena2,IF(AND((J45&gt;K45),(BU45&gt;BV45)),Pena3,IF(AND((J45&lt;K45),(BV45&gt;BU45)),Pena3,0)))),0),0),0),IFERROR(IF(AND(F45=BQ45,I45=BT45,G45&lt;&gt;"",H45&lt;&gt;"",BR45&lt;&gt;"",BS45&lt;&gt;""),IF(AND(G45=BR45,H45=BS45),Quar1,IF((G45-H45)=(BR45-BS45),Quar2,IF(AND((G45&gt;H45),(BR45&gt;BS45)),Quar3,IF(AND((H45&gt;G45),(BS45&gt;BR45)),Quar3,0)))),0),0)+IFERROR(IF(KOPSO=1,IF(AND(F45=BQ45,I45=BT45,J45&lt;&gt;"",K45&lt;&gt;"",BU45&lt;&gt;"",BV45&lt;&gt;"",(G45-H45)=(BR45-BS45)),IF(AND(J45=BU45,K45=BV45),Pena1,IF((J45-K45)=(BU45-BV45),Pena2,IF(AND((J45&gt;K45),(BU45&gt;BV45)),Pena3,IF(AND((J45&lt;K45),(BV45&gt;BU45)),Pena3,0)))),0),0),0))</f>
        <v>0</v>
      </c>
      <c r="BY45" s="73">
        <f>IF(SUM(B36:B39)=24,IF(KOMatchRule=0,IF(AND(SUM(B36:B39)=24,BQ45=F45,BT45=I45),IF(OR(AND((G45+J45)&gt;(H45+K45),(BR45+BU45)&gt;(BS45+BV45)),AND((G45+J45)&lt;(H45+K45),(BR45+BU45)&lt;(BS45+BV45))),Bonu16+Bonu9,Bonu9),0),IF(OR(AND((G45+J45)&gt;(H45+K45),(BR45+BU45)&gt;(BS45+BV45)),AND((G45+J45)&lt;(H45+K45),(BR45+BU45)&lt;(BS45+BV45))),Bonu16,0)),0)</f>
        <v>0</v>
      </c>
      <c r="BZ45" s="61"/>
      <c r="CA45" s="80" t="str">
        <f t="shared" ca="1" si="47"/>
        <v>Argentina</v>
      </c>
      <c r="CB45" s="59" t="str">
        <f ca="1">IF(KOMatchRule=1,F45,CB37)</f>
        <v>Argentina</v>
      </c>
      <c r="CC45" s="70"/>
      <c r="CD45" s="70"/>
      <c r="CE45" s="60" t="str">
        <f ca="1">IF(KOMatchRule=1,I45,CE36)</f>
        <v>United States</v>
      </c>
      <c r="CF45" s="87"/>
      <c r="CG45" s="87"/>
      <c r="CI45" s="73">
        <f ca="1">IF(KOMatchRule=1,IFERROR(IF(AND(G45&lt;&gt;"",H45&lt;&gt;"",CC45&lt;&gt;"",CD45&lt;&gt;""),IF(AND(G45=CC45,H45=CD45),Quar1,IF((G45-H45)=(CC45-CD45),Quar2,IF(AND((G45&gt;H45),(CC45&gt;CD45)),Quar3,IF(AND((H45&gt;G45),(CD45&gt;CC45)),Quar3,0)))),0),0)+IFERROR(IF(KOPSO=1,IF(AND(J45&lt;&gt;"",K45&lt;&gt;"",CF45&lt;&gt;"",CG45&lt;&gt;"",(G45-H45)=(CC45-CD45)),IF(AND(J45=CF45,K45=CG45),Pena1,IF((J45-K45)=(CF45-CG45),Pena2,IF(AND((J45&gt;K45),(CF45&gt;CG45)),Pena3,IF(AND((J45&lt;K45),(CG45&gt;CF45)),Pena3,0)))),0),0),0),IFERROR(IF(AND(F45=CB45,I45=CE45,G45&lt;&gt;"",H45&lt;&gt;"",CC45&lt;&gt;"",CD45&lt;&gt;""),IF(AND(G45=CC45,H45=CD45),Quar1,IF((G45-H45)=(CC45-CD45),Quar2,IF(AND((G45&gt;H45),(CC45&gt;CD45)),Quar3,IF(AND((H45&gt;G45),(CD45&gt;CC45)),Quar3,0)))),0),0)+IFERROR(IF(KOPSO=1,IF(AND(F45=CB45,I45=CE45,J45&lt;&gt;"",K45&lt;&gt;"",CF45&lt;&gt;"",CG45&lt;&gt;"",(G45-H45)=(CC45-CD45)),IF(AND(J45=CF45,K45=CG45),Pena1,IF((J45-K45)=(CF45-CG45),Pena2,IF(AND((J45&gt;K45),(CF45&gt;CG45)),Pena3,IF(AND((J45&lt;K45),(CG45&gt;CF45)),Pena3,0)))),0),0),0))</f>
        <v>0</v>
      </c>
      <c r="CJ45" s="73">
        <f>IF(SUM(B36:B39)=24,IF(KOMatchRule=0,IF(AND(SUM(B36:B39)=24,CB45=F45,CE45=I45),IF(OR(AND((G45+J45)&gt;(H45+K45),(CC45+CF45)&gt;(CD45+CG45)),AND((G45+J45)&lt;(H45+K45),(CC45+CF45)&lt;(CD45+CG45))),Bonu16+Bonu9,Bonu9),0),IF(OR(AND((G45+J45)&gt;(H45+K45),(CC45+CF45)&gt;(CD45+CG45)),AND((G45+J45)&lt;(H45+K45),(CC45+CF45)&lt;(CD45+CG45))),Bonu16,0)),0)</f>
        <v>0</v>
      </c>
      <c r="CK45" s="61"/>
      <c r="CL45" s="80" t="str">
        <f t="shared" ca="1" si="47"/>
        <v>Argentina</v>
      </c>
      <c r="CM45" s="59" t="str">
        <f ca="1">IF(KOMatchRule=1,F45,CM37)</f>
        <v>Argentina</v>
      </c>
      <c r="CN45" s="70"/>
      <c r="CO45" s="70"/>
      <c r="CP45" s="60" t="str">
        <f ca="1">IF(KOMatchRule=1,I45,CP36)</f>
        <v>United States</v>
      </c>
      <c r="CQ45" s="87"/>
      <c r="CR45" s="87"/>
      <c r="CT45" s="73">
        <f ca="1">IF(KOMatchRule=1,IFERROR(IF(AND(G45&lt;&gt;"",H45&lt;&gt;"",CN45&lt;&gt;"",CO45&lt;&gt;""),IF(AND(G45=CN45,H45=CO45),Quar1,IF((G45-H45)=(CN45-CO45),Quar2,IF(AND((G45&gt;H45),(CN45&gt;CO45)),Quar3,IF(AND((H45&gt;G45),(CO45&gt;CN45)),Quar3,0)))),0),0)+IFERROR(IF(KOPSO=1,IF(AND(J45&lt;&gt;"",K45&lt;&gt;"",CQ45&lt;&gt;"",CR45&lt;&gt;"",(G45-H45)=(CN45-CO45)),IF(AND(J45=CQ45,K45=CR45),Pena1,IF((J45-K45)=(CQ45-CR45),Pena2,IF(AND((J45&gt;K45),(CQ45&gt;CR45)),Pena3,IF(AND((J45&lt;K45),(CR45&gt;CQ45)),Pena3,0)))),0),0),0),IFERROR(IF(AND(F45=CM45,I45=CP45,G45&lt;&gt;"",H45&lt;&gt;"",CN45&lt;&gt;"",CO45&lt;&gt;""),IF(AND(G45=CN45,H45=CO45),Quar1,IF((G45-H45)=(CN45-CO45),Quar2,IF(AND((G45&gt;H45),(CN45&gt;CO45)),Quar3,IF(AND((H45&gt;G45),(CO45&gt;CN45)),Quar3,0)))),0),0)+IFERROR(IF(KOPSO=1,IF(AND(F45=CM45,I45=CP45,J45&lt;&gt;"",K45&lt;&gt;"",CQ45&lt;&gt;"",CR45&lt;&gt;"",(G45-H45)=(CN45-CO45)),IF(AND(J45=CQ45,K45=CR45),Pena1,IF((J45-K45)=(CQ45-CR45),Pena2,IF(AND((J45&gt;K45),(CQ45&gt;CR45)),Pena3,IF(AND((J45&lt;K45),(CR45&gt;CQ45)),Pena3,0)))),0),0),0))</f>
        <v>0</v>
      </c>
      <c r="CU45" s="73">
        <f>IF(SUM(B36:B39)=24,IF(KOMatchRule=0,IF(AND(SUM(B36:B39)=24,CM45=F45,CP45=I45),IF(OR(AND((G45+J45)&gt;(H45+K45),(CN45+CQ45)&gt;(CO45+CR45)),AND((G45+J45)&lt;(H45+K45),(CN45+CQ45)&lt;(CO45+CR45))),Bonu16+Bonu9,Bonu9),0),IF(OR(AND((G45+J45)&gt;(H45+K45),(CN45+CQ45)&gt;(CO45+CR45)),AND((G45+J45)&lt;(H45+K45),(CN45+CQ45)&lt;(CO45+CR45))),Bonu16,0)),0)</f>
        <v>0</v>
      </c>
      <c r="CV45" s="61"/>
      <c r="CW45" s="80" t="str">
        <f t="shared" ca="1" si="47"/>
        <v>Argentina</v>
      </c>
      <c r="CX45" s="59" t="str">
        <f ca="1">IF(KOMatchRule=1,F45,CX37)</f>
        <v>Argentina</v>
      </c>
      <c r="CY45" s="70"/>
      <c r="CZ45" s="70"/>
      <c r="DA45" s="60" t="str">
        <f ca="1">IF(KOMatchRule=1,I45,DA36)</f>
        <v>United States</v>
      </c>
      <c r="DB45" s="87"/>
      <c r="DC45" s="87"/>
      <c r="DE45" s="73">
        <f ca="1">IF(KOMatchRule=1,IFERROR(IF(AND(G45&lt;&gt;"",H45&lt;&gt;"",CY45&lt;&gt;"",CZ45&lt;&gt;""),IF(AND(G45=CY45,H45=CZ45),Quar1,IF((G45-H45)=(CY45-CZ45),Quar2,IF(AND((G45&gt;H45),(CY45&gt;CZ45)),Quar3,IF(AND((H45&gt;G45),(CZ45&gt;CY45)),Quar3,0)))),0),0)+IFERROR(IF(KOPSO=1,IF(AND(J45&lt;&gt;"",K45&lt;&gt;"",DB45&lt;&gt;"",DC45&lt;&gt;"",(G45-H45)=(CY45-CZ45)),IF(AND(J45=DB45,K45=DC45),Pena1,IF((J45-K45)=(DB45-DC45),Pena2,IF(AND((J45&gt;K45),(DB45&gt;DC45)),Pena3,IF(AND((J45&lt;K45),(DC45&gt;DB45)),Pena3,0)))),0),0),0),IFERROR(IF(AND(F45=CX45,I45=DA45,G45&lt;&gt;"",H45&lt;&gt;"",CY45&lt;&gt;"",CZ45&lt;&gt;""),IF(AND(G45=CY45,H45=CZ45),Quar1,IF((G45-H45)=(CY45-CZ45),Quar2,IF(AND((G45&gt;H45),(CY45&gt;CZ45)),Quar3,IF(AND((H45&gt;G45),(CZ45&gt;CY45)),Quar3,0)))),0),0)+IFERROR(IF(KOPSO=1,IF(AND(F45=CX45,I45=DA45,J45&lt;&gt;"",K45&lt;&gt;"",DB45&lt;&gt;"",DC45&lt;&gt;"",(G45-H45)=(CY45-CZ45)),IF(AND(J45=DB45,K45=DC45),Pena1,IF((J45-K45)=(DB45-DC45),Pena2,IF(AND((J45&gt;K45),(DB45&gt;DC45)),Pena3,IF(AND((J45&lt;K45),(DC45&gt;DB45)),Pena3,0)))),0),0),0))</f>
        <v>0</v>
      </c>
      <c r="DF45" s="73">
        <f>IF(SUM(B36:B39)=24,IF(KOMatchRule=0,IF(AND(SUM(B36:B39)=24,CX45=F45,DA45=I45),IF(OR(AND((G45+J45)&gt;(H45+K45),(CY45+DB45)&gt;(CZ45+DC45)),AND((G45+J45)&lt;(H45+K45),(CY45+DB45)&lt;(CZ45+DC45))),Bonu16+Bonu9,Bonu9),0),IF(OR(AND((G45+J45)&gt;(H45+K45),(CY45+DB45)&gt;(CZ45+DC45)),AND((G45+J45)&lt;(H45+K45),(CY45+DB45)&lt;(CZ45+DC45))),Bonu16,0)),0)</f>
        <v>0</v>
      </c>
      <c r="DG45" s="61"/>
      <c r="DH45" s="80" t="str">
        <f t="shared" ca="1" si="53"/>
        <v>Argentina</v>
      </c>
      <c r="DI45" s="59" t="str">
        <f ca="1">IF(KOMatchRule=1,F45,DI37)</f>
        <v>Argentina</v>
      </c>
      <c r="DJ45" s="70"/>
      <c r="DK45" s="70"/>
      <c r="DL45" s="60" t="str">
        <f ca="1">IF(KOMatchRule=1,I45,DL36)</f>
        <v>United States</v>
      </c>
      <c r="DM45" s="87"/>
      <c r="DN45" s="87"/>
      <c r="DP45" s="73">
        <f ca="1">IF(KOMatchRule=1,IFERROR(IF(AND(G45&lt;&gt;"",H45&lt;&gt;"",DJ45&lt;&gt;"",DK45&lt;&gt;""),IF(AND(G45=DJ45,H45=DK45),Quar1,IF((G45-H45)=(DJ45-DK45),Quar2,IF(AND((G45&gt;H45),(DJ45&gt;DK45)),Quar3,IF(AND((H45&gt;G45),(DK45&gt;DJ45)),Quar3,0)))),0),0)+IFERROR(IF(KOPSO=1,IF(AND(J45&lt;&gt;"",K45&lt;&gt;"",DM45&lt;&gt;"",DN45&lt;&gt;"",(G45-H45)=(DJ45-DK45)),IF(AND(J45=DM45,K45=DN45),Pena1,IF((J45-K45)=(DM45-DN45),Pena2,IF(AND((J45&gt;K45),(DM45&gt;DN45)),Pena3,IF(AND((J45&lt;K45),(DN45&gt;DM45)),Pena3,0)))),0),0),0),IFERROR(IF(AND(F45=DI45,I45=DL45,G45&lt;&gt;"",H45&lt;&gt;"",DJ45&lt;&gt;"",DK45&lt;&gt;""),IF(AND(G45=DJ45,H45=DK45),Quar1,IF((G45-H45)=(DJ45-DK45),Quar2,IF(AND((G45&gt;H45),(DJ45&gt;DK45)),Quar3,IF(AND((H45&gt;G45),(DK45&gt;DJ45)),Quar3,0)))),0),0)+IFERROR(IF(KOPSO=1,IF(AND(F45=DI45,I45=DL45,J45&lt;&gt;"",K45&lt;&gt;"",DM45&lt;&gt;"",DN45&lt;&gt;"",(G45-H45)=(DJ45-DK45)),IF(AND(J45=DM45,K45=DN45),Pena1,IF((J45-K45)=(DM45-DN45),Pena2,IF(AND((J45&gt;K45),(DM45&gt;DN45)),Pena3,IF(AND((J45&lt;K45),(DN45&gt;DM45)),Pena3,0)))),0),0),0))</f>
        <v>0</v>
      </c>
      <c r="DQ45" s="73">
        <f>IF(SUM(B36:B39)=24,IF(KOMatchRule=0,IF(AND(SUM(B36:B39)=24,DI45=F45,DL45=I45),IF(OR(AND((G45+J45)&gt;(H45+K45),(DJ45+DM45)&gt;(DK45+DN45)),AND((G45+J45)&lt;(H45+K45),(DJ45+DM45)&lt;(DK45+DN45))),Bonu16+Bonu9,Bonu9),0),IF(OR(AND((G45+J45)&gt;(H45+K45),(DJ45+DM45)&gt;(DK45+DN45)),AND((G45+J45)&lt;(H45+K45),(DJ45+DM45)&lt;(DK45+DN45))),Bonu16,0)),0)</f>
        <v>0</v>
      </c>
      <c r="DR45" s="61"/>
    </row>
    <row r="46" spans="1:122" x14ac:dyDescent="0.25">
      <c r="A46" s="80">
        <f t="shared" si="54"/>
        <v>0</v>
      </c>
      <c r="B46" s="74" t="str">
        <f t="shared" si="55"/>
        <v>Uzbekistan</v>
      </c>
      <c r="C46" s="64">
        <v>27</v>
      </c>
      <c r="D46" s="65" t="s">
        <v>58</v>
      </c>
      <c r="E46" s="66">
        <v>45506.791666666664</v>
      </c>
      <c r="F46" s="67" t="str">
        <f>F38</f>
        <v>Uzbekistan</v>
      </c>
      <c r="G46" s="68"/>
      <c r="H46" s="68"/>
      <c r="I46" s="69" t="str">
        <f>I39</f>
        <v>Paraguay</v>
      </c>
      <c r="J46" s="85"/>
      <c r="K46" s="85"/>
      <c r="L46" s="57"/>
      <c r="M46" s="80" t="str">
        <f t="shared" ca="1" si="56"/>
        <v>Uzbekistan</v>
      </c>
      <c r="N46" s="59" t="str">
        <f ca="1">IF(KOMatchRule=1,F46,N38)</f>
        <v>Uzbekistan</v>
      </c>
      <c r="O46" s="70"/>
      <c r="P46" s="70"/>
      <c r="Q46" s="60" t="str">
        <f ca="1">IF(KOMatchRule=1,I46,Q39)</f>
        <v>Paraguay</v>
      </c>
      <c r="R46" s="87"/>
      <c r="S46" s="87"/>
      <c r="U46" s="73">
        <f ca="1">IF(KOMatchRule=1,IFERROR(IF(AND(G46&lt;&gt;"",H46&lt;&gt;"",O46&lt;&gt;"",P46&lt;&gt;""),IF(AND(G46=O46,H46=P46),Quar1,IF((G46-H46)=(O46-P46),Quar2,IF(AND((G46&gt;H46),(O46&gt;P46)),Quar3,IF(AND((H46&gt;G46),(P46&gt;O46)),Quar3,0)))),0),0)+IFERROR(IF(KOPSO=1,IF(AND(J46&lt;&gt;"",K46&lt;&gt;"",R46&lt;&gt;"",S46&lt;&gt;"",(G46-H46)=(O46-P46)),IF(AND(J46=R46,K46=S46),Pena1,IF((J46-K46)=(R46-S46),Pena2,IF(AND((J46&gt;K46),(R46&gt;S46)),Pena3,IF(AND((J46&lt;K46),(S46&gt;R46)),Pena3,0)))),0),0),0),IFERROR(IF(AND(F46=N46,I46=Q46,G46&lt;&gt;"",H46&lt;&gt;"",O46&lt;&gt;"",P46&lt;&gt;""),IF(AND(G46=O46,H46=P46),Quar1,IF((G46-H46)=(O46-P46),Quar2,IF(AND((G46&gt;H46),(O46&gt;P46)),Quar3,IF(AND((H46&gt;G46),(P46&gt;O46)),Quar3,0)))),0),0)+IFERROR(IF(KOPSO=1,IF(AND(F46=N46,I46=Q46,J46&lt;&gt;"",K46&lt;&gt;"",R46&lt;&gt;"",S46&lt;&gt;"",(G46-H46)=(O46-P46)),IF(AND(J46=R46,K46=S46),Pena1,IF((J46-K46)=(R46-S46),Pena2,IF(AND((J46&gt;K46),(R46&gt;S46)),Pena3,IF(AND((J46&lt;K46),(S46&gt;R46)),Pena3,0)))),0),0),0))</f>
        <v>0</v>
      </c>
      <c r="V46" s="73">
        <f>IF(SUM(B36:B39)=24,IF(KOMatchRule=0,IF(AND(SUM(B36:B39)=24,N46=F46,Q46=I46),IF(OR(AND((G46+J46)&gt;(H46+K46),(O46+R46)&gt;(P46+S46)),AND((G46+J46)&lt;(H46+K46),(O46+R46)&lt;(P46+S46))),Bonu16+Bonu9,Bonu9),0),IF(OR(AND((G46+J46)&gt;(H46+K46),(O46+R46)&gt;(P46+S46)),AND((G46+J46)&lt;(H46+K46),(O46+R46)&lt;(P46+S46))),Bonu16,0)),0)</f>
        <v>0</v>
      </c>
      <c r="W46" s="61"/>
      <c r="X46" s="80" t="str">
        <f t="shared" ca="1" si="57"/>
        <v>Uzbekistan</v>
      </c>
      <c r="Y46" s="59" t="str">
        <f ca="1">IF(KOMatchRule=1,F46,Y38)</f>
        <v>Uzbekistan</v>
      </c>
      <c r="Z46" s="70"/>
      <c r="AA46" s="70"/>
      <c r="AB46" s="60" t="str">
        <f ca="1">IF(KOMatchRule=1,I46,AB39)</f>
        <v>Paraguay</v>
      </c>
      <c r="AC46" s="87"/>
      <c r="AD46" s="87"/>
      <c r="AF46" s="73">
        <f ca="1">IF(KOMatchRule=1,IFERROR(IF(AND(G46&lt;&gt;"",H46&lt;&gt;"",Z46&lt;&gt;"",AA46&lt;&gt;""),IF(AND(G46=Z46,H46=AA46),Quar1,IF((G46-H46)=(Z46-AA46),Quar2,IF(AND((G46&gt;H46),(Z46&gt;AA46)),Quar3,IF(AND((H46&gt;G46),(AA46&gt;Z46)),Quar3,0)))),0),0)+IFERROR(IF(KOPSO=1,IF(AND(J46&lt;&gt;"",K46&lt;&gt;"",AC46&lt;&gt;"",AD46&lt;&gt;"",(G46-H46)=(Z46-AA46)),IF(AND(J46=AC46,K46=AD46),Pena1,IF((J46-K46)=(AC46-AD46),Pena2,IF(AND((J46&gt;K46),(AC46&gt;AD46)),Pena3,IF(AND((J46&lt;K46),(AD46&gt;AC46)),Pena3,0)))),0),0),0),IFERROR(IF(AND(F46=Y46,I46=AB46,G46&lt;&gt;"",H46&lt;&gt;"",Z46&lt;&gt;"",AA46&lt;&gt;""),IF(AND(G46=Z46,H46=AA46),Quar1,IF((G46-H46)=(Z46-AA46),Quar2,IF(AND((G46&gt;H46),(Z46&gt;AA46)),Quar3,IF(AND((H46&gt;G46),(AA46&gt;Z46)),Quar3,0)))),0),0)+IFERROR(IF(KOPSO=1,IF(AND(F46=Y46,I46=AB46,J46&lt;&gt;"",K46&lt;&gt;"",AC46&lt;&gt;"",AD46&lt;&gt;"",(G46-H46)=(Z46-AA46)),IF(AND(J46=AC46,K46=AD46),Pena1,IF((J46-K46)=(AC46-AD46),Pena2,IF(AND((J46&gt;K46),(AC46&gt;AD46)),Pena3,IF(AND((J46&lt;K46),(AD46&gt;AC46)),Pena3,0)))),0),0),0))</f>
        <v>0</v>
      </c>
      <c r="AG46" s="73">
        <f>IF(SUM(B36:B39)=24,IF(KOMatchRule=0,IF(AND(SUM(B36:B39)=24,Y46=F46,AB46=I46),IF(OR(AND((G46+J46)&gt;(H46+K46),(Z46+AC46)&gt;(AA46+AD46)),AND((G46+J46)&lt;(H46+K46),(Z46+AC46)&lt;(AA46+AD46))),Bonu16+Bonu9,Bonu9),0),IF(OR(AND((G46+J46)&gt;(H46+K46),(Z46+AC46)&gt;(AA46+AD46)),AND((G46+J46)&lt;(H46+K46),(Z46+AC46)&lt;(AA46+AD46))),Bonu16,0)),0)</f>
        <v>0</v>
      </c>
      <c r="AH46" s="61"/>
      <c r="AI46" s="80" t="str">
        <f t="shared" ca="1" si="58"/>
        <v>Uzbekistan</v>
      </c>
      <c r="AJ46" s="59" t="str">
        <f ca="1">IF(KOMatchRule=1,F46,AJ38)</f>
        <v>Uzbekistan</v>
      </c>
      <c r="AK46" s="70"/>
      <c r="AL46" s="70"/>
      <c r="AM46" s="60" t="str">
        <f ca="1">IF(KOMatchRule=1,I46,AM39)</f>
        <v>Paraguay</v>
      </c>
      <c r="AN46" s="87"/>
      <c r="AO46" s="87"/>
      <c r="AQ46" s="73">
        <f ca="1">IF(KOMatchRule=1,IFERROR(IF(AND(G46&lt;&gt;"",H46&lt;&gt;"",AK46&lt;&gt;"",AL46&lt;&gt;""),IF(AND(G46=AK46,H46=AL46),Quar1,IF((G46-H46)=(AK46-AL46),Quar2,IF(AND((G46&gt;H46),(AK46&gt;AL46)),Quar3,IF(AND((H46&gt;G46),(AL46&gt;AK46)),Quar3,0)))),0),0)+IFERROR(IF(KOPSO=1,IF(AND(J46&lt;&gt;"",K46&lt;&gt;"",AN46&lt;&gt;"",AO46&lt;&gt;"",(G46-H46)=(AK46-AL46)),IF(AND(J46=AN46,K46=AO46),Pena1,IF((J46-K46)=(AN46-AO46),Pena2,IF(AND((J46&gt;K46),(AN46&gt;AO46)),Pena3,IF(AND((J46&lt;K46),(AO46&gt;AN46)),Pena3,0)))),0),0),0),IFERROR(IF(AND(F46=AJ46,I46=AM46,G46&lt;&gt;"",H46&lt;&gt;"",AK46&lt;&gt;"",AL46&lt;&gt;""),IF(AND(G46=AK46,H46=AL46),Quar1,IF((G46-H46)=(AK46-AL46),Quar2,IF(AND((G46&gt;H46),(AK46&gt;AL46)),Quar3,IF(AND((H46&gt;G46),(AL46&gt;AK46)),Quar3,0)))),0),0)+IFERROR(IF(KOPSO=1,IF(AND(F46=AJ46,I46=AM46,J46&lt;&gt;"",K46&lt;&gt;"",AN46&lt;&gt;"",AO46&lt;&gt;"",(G46-H46)=(AK46-AL46)),IF(AND(J46=AN46,K46=AO46),Pena1,IF((J46-K46)=(AN46-AO46),Pena2,IF(AND((J46&gt;K46),(AN46&gt;AO46)),Pena3,IF(AND((J46&lt;K46),(AO46&gt;AN46)),Pena3,0)))),0),0),0))</f>
        <v>0</v>
      </c>
      <c r="AR46" s="73">
        <f>IF(SUM(B36:B39)=24,IF(KOMatchRule=0,IF(AND(SUM(B36:B39)=24,AJ46=F46,AM46=I46),IF(OR(AND((G46+J46)&gt;(H46+K46),(AK46+AN46)&gt;(AL46+AO46)),AND((G46+J46)&lt;(H46+K46),(AK46+AN46)&lt;(AL46+AO46))),Bonu16+Bonu9,Bonu9),0),IF(OR(AND((G46+J46)&gt;(H46+K46),(AK46+AN46)&gt;(AL46+AO46)),AND((G46+J46)&lt;(H46+K46),(AK46+AN46)&lt;(AL46+AO46))),Bonu16,0)),0)</f>
        <v>0</v>
      </c>
      <c r="AS46" s="61"/>
      <c r="AT46" s="80" t="str">
        <f t="shared" ca="1" si="47"/>
        <v>Uzbekistan</v>
      </c>
      <c r="AU46" s="59" t="str">
        <f ca="1">IF(KOMatchRule=1,F46,AU38)</f>
        <v>Uzbekistan</v>
      </c>
      <c r="AV46" s="70"/>
      <c r="AW46" s="70"/>
      <c r="AX46" s="60" t="str">
        <f ca="1">IF(KOMatchRule=1,I46,AX39)</f>
        <v>Paraguay</v>
      </c>
      <c r="AY46" s="87"/>
      <c r="AZ46" s="87"/>
      <c r="BB46" s="73">
        <f ca="1">IF(KOMatchRule=1,IFERROR(IF(AND(G46&lt;&gt;"",H46&lt;&gt;"",AV46&lt;&gt;"",AW46&lt;&gt;""),IF(AND(G46=AV46,H46=AW46),Quar1,IF((G46-H46)=(AV46-AW46),Quar2,IF(AND((G46&gt;H46),(AV46&gt;AW46)),Quar3,IF(AND((H46&gt;G46),(AW46&gt;AV46)),Quar3,0)))),0),0)+IFERROR(IF(KOPSO=1,IF(AND(J46&lt;&gt;"",K46&lt;&gt;"",AY46&lt;&gt;"",AZ46&lt;&gt;"",(G46-H46)=(AV46-AW46)),IF(AND(J46=AY46,K46=AZ46),Pena1,IF((J46-K46)=(AY46-AZ46),Pena2,IF(AND((J46&gt;K46),(AY46&gt;AZ46)),Pena3,IF(AND((J46&lt;K46),(AZ46&gt;AY46)),Pena3,0)))),0),0),0),IFERROR(IF(AND(F46=AU46,I46=AX46,G46&lt;&gt;"",H46&lt;&gt;"",AV46&lt;&gt;"",AW46&lt;&gt;""),IF(AND(G46=AV46,H46=AW46),Quar1,IF((G46-H46)=(AV46-AW46),Quar2,IF(AND((G46&gt;H46),(AV46&gt;AW46)),Quar3,IF(AND((H46&gt;G46),(AW46&gt;AV46)),Quar3,0)))),0),0)+IFERROR(IF(KOPSO=1,IF(AND(F46=AU46,I46=AX46,J46&lt;&gt;"",K46&lt;&gt;"",AY46&lt;&gt;"",AZ46&lt;&gt;"",(G46-H46)=(AV46-AW46)),IF(AND(J46=AY46,K46=AZ46),Pena1,IF((J46-K46)=(AY46-AZ46),Pena2,IF(AND((J46&gt;K46),(AY46&gt;AZ46)),Pena3,IF(AND((J46&lt;K46),(AZ46&gt;AY46)),Pena3,0)))),0),0),0))</f>
        <v>0</v>
      </c>
      <c r="BC46" s="73">
        <f>IF(SUM(B36:B39)=24,IF(KOMatchRule=0,IF(AND(SUM(B36:B39)=24,AU46=F46,AX46=I46),IF(OR(AND((G46+J46)&gt;(H46+K46),(AV46+AY46)&gt;(AW46+AZ46)),AND((G46+J46)&lt;(H46+K46),(AV46+AY46)&lt;(AW46+AZ46))),Bonu16+Bonu9,Bonu9),0),IF(OR(AND((G46+J46)&gt;(H46+K46),(AV46+AY46)&gt;(AW46+AZ46)),AND((G46+J46)&lt;(H46+K46),(AV46+AY46)&lt;(AW46+AZ46))),Bonu16,0)),0)</f>
        <v>0</v>
      </c>
      <c r="BD46" s="61"/>
      <c r="BE46" s="80" t="str">
        <f t="shared" ca="1" si="47"/>
        <v>Uzbekistan</v>
      </c>
      <c r="BF46" s="59" t="str">
        <f ca="1">IF(KOMatchRule=1,F46,BF38)</f>
        <v>Uzbekistan</v>
      </c>
      <c r="BG46" s="70"/>
      <c r="BH46" s="70"/>
      <c r="BI46" s="60" t="str">
        <f ca="1">IF(KOMatchRule=1,I46,BI39)</f>
        <v>Paraguay</v>
      </c>
      <c r="BJ46" s="87"/>
      <c r="BK46" s="87"/>
      <c r="BM46" s="73">
        <f ca="1">IF(KOMatchRule=1,IFERROR(IF(AND(G46&lt;&gt;"",H46&lt;&gt;"",BG46&lt;&gt;"",BH46&lt;&gt;""),IF(AND(G46=BG46,H46=BH46),Quar1,IF((G46-H46)=(BG46-BH46),Quar2,IF(AND((G46&gt;H46),(BG46&gt;BH46)),Quar3,IF(AND((H46&gt;G46),(BH46&gt;BG46)),Quar3,0)))),0),0)+IFERROR(IF(KOPSO=1,IF(AND(J46&lt;&gt;"",K46&lt;&gt;"",BJ46&lt;&gt;"",BK46&lt;&gt;"",(G46-H46)=(BG46-BH46)),IF(AND(J46=BJ46,K46=BK46),Pena1,IF((J46-K46)=(BJ46-BK46),Pena2,IF(AND((J46&gt;K46),(BJ46&gt;BK46)),Pena3,IF(AND((J46&lt;K46),(BK46&gt;BJ46)),Pena3,0)))),0),0),0),IFERROR(IF(AND(F46=BF46,I46=BI46,G46&lt;&gt;"",H46&lt;&gt;"",BG46&lt;&gt;"",BH46&lt;&gt;""),IF(AND(G46=BG46,H46=BH46),Quar1,IF((G46-H46)=(BG46-BH46),Quar2,IF(AND((G46&gt;H46),(BG46&gt;BH46)),Quar3,IF(AND((H46&gt;G46),(BH46&gt;BG46)),Quar3,0)))),0),0)+IFERROR(IF(KOPSO=1,IF(AND(F46=BF46,I46=BI46,J46&lt;&gt;"",K46&lt;&gt;"",BJ46&lt;&gt;"",BK46&lt;&gt;"",(G46-H46)=(BG46-BH46)),IF(AND(J46=BJ46,K46=BK46),Pena1,IF((J46-K46)=(BJ46-BK46),Pena2,IF(AND((J46&gt;K46),(BJ46&gt;BK46)),Pena3,IF(AND((J46&lt;K46),(BK46&gt;BJ46)),Pena3,0)))),0),0),0))</f>
        <v>0</v>
      </c>
      <c r="BN46" s="73">
        <f>IF(SUM(B36:B39)=24,IF(KOMatchRule=0,IF(AND(SUM(B36:B39)=24,BF46=F46,BI46=I46),IF(OR(AND((G46+J46)&gt;(H46+K46),(BG46+BJ46)&gt;(BH46+BK46)),AND((G46+J46)&lt;(H46+K46),(BG46+BJ46)&lt;(BH46+BK46))),Bonu16+Bonu9,Bonu9),0),IF(OR(AND((G46+J46)&gt;(H46+K46),(BG46+BJ46)&gt;(BH46+BK46)),AND((G46+J46)&lt;(H46+K46),(BG46+BJ46)&lt;(BH46+BK46))),Bonu16,0)),0)</f>
        <v>0</v>
      </c>
      <c r="BO46" s="61"/>
      <c r="BP46" s="80" t="str">
        <f t="shared" ca="1" si="47"/>
        <v>Uzbekistan</v>
      </c>
      <c r="BQ46" s="59" t="str">
        <f ca="1">IF(KOMatchRule=1,F46,BQ38)</f>
        <v>Uzbekistan</v>
      </c>
      <c r="BR46" s="70"/>
      <c r="BS46" s="70"/>
      <c r="BT46" s="60" t="str">
        <f ca="1">IF(KOMatchRule=1,I46,BT39)</f>
        <v>Paraguay</v>
      </c>
      <c r="BU46" s="87"/>
      <c r="BV46" s="87"/>
      <c r="BX46" s="73">
        <f ca="1">IF(KOMatchRule=1,IFERROR(IF(AND(G46&lt;&gt;"",H46&lt;&gt;"",BR46&lt;&gt;"",BS46&lt;&gt;""),IF(AND(G46=BR46,H46=BS46),Quar1,IF((G46-H46)=(BR46-BS46),Quar2,IF(AND((G46&gt;H46),(BR46&gt;BS46)),Quar3,IF(AND((H46&gt;G46),(BS46&gt;BR46)),Quar3,0)))),0),0)+IFERROR(IF(KOPSO=1,IF(AND(J46&lt;&gt;"",K46&lt;&gt;"",BU46&lt;&gt;"",BV46&lt;&gt;"",(G46-H46)=(BR46-BS46)),IF(AND(J46=BU46,K46=BV46),Pena1,IF((J46-K46)=(BU46-BV46),Pena2,IF(AND((J46&gt;K46),(BU46&gt;BV46)),Pena3,IF(AND((J46&lt;K46),(BV46&gt;BU46)),Pena3,0)))),0),0),0),IFERROR(IF(AND(F46=BQ46,I46=BT46,G46&lt;&gt;"",H46&lt;&gt;"",BR46&lt;&gt;"",BS46&lt;&gt;""),IF(AND(G46=BR46,H46=BS46),Quar1,IF((G46-H46)=(BR46-BS46),Quar2,IF(AND((G46&gt;H46),(BR46&gt;BS46)),Quar3,IF(AND((H46&gt;G46),(BS46&gt;BR46)),Quar3,0)))),0),0)+IFERROR(IF(KOPSO=1,IF(AND(F46=BQ46,I46=BT46,J46&lt;&gt;"",K46&lt;&gt;"",BU46&lt;&gt;"",BV46&lt;&gt;"",(G46-H46)=(BR46-BS46)),IF(AND(J46=BU46,K46=BV46),Pena1,IF((J46-K46)=(BU46-BV46),Pena2,IF(AND((J46&gt;K46),(BU46&gt;BV46)),Pena3,IF(AND((J46&lt;K46),(BV46&gt;BU46)),Pena3,0)))),0),0),0))</f>
        <v>0</v>
      </c>
      <c r="BY46" s="73">
        <f>IF(SUM(B36:B39)=24,IF(KOMatchRule=0,IF(AND(SUM(B36:B39)=24,BQ46=F46,BT46=I46),IF(OR(AND((G46+J46)&gt;(H46+K46),(BR46+BU46)&gt;(BS46+BV46)),AND((G46+J46)&lt;(H46+K46),(BR46+BU46)&lt;(BS46+BV46))),Bonu16+Bonu9,Bonu9),0),IF(OR(AND((G46+J46)&gt;(H46+K46),(BR46+BU46)&gt;(BS46+BV46)),AND((G46+J46)&lt;(H46+K46),(BR46+BU46)&lt;(BS46+BV46))),Bonu16,0)),0)</f>
        <v>0</v>
      </c>
      <c r="BZ46" s="61"/>
      <c r="CA46" s="80" t="str">
        <f t="shared" ca="1" si="47"/>
        <v>Uzbekistan</v>
      </c>
      <c r="CB46" s="59" t="str">
        <f ca="1">IF(KOMatchRule=1,F46,CB38)</f>
        <v>Uzbekistan</v>
      </c>
      <c r="CC46" s="70"/>
      <c r="CD46" s="70"/>
      <c r="CE46" s="60" t="str">
        <f ca="1">IF(KOMatchRule=1,I46,CE39)</f>
        <v>Paraguay</v>
      </c>
      <c r="CF46" s="87"/>
      <c r="CG46" s="87"/>
      <c r="CI46" s="73">
        <f ca="1">IF(KOMatchRule=1,IFERROR(IF(AND(G46&lt;&gt;"",H46&lt;&gt;"",CC46&lt;&gt;"",CD46&lt;&gt;""),IF(AND(G46=CC46,H46=CD46),Quar1,IF((G46-H46)=(CC46-CD46),Quar2,IF(AND((G46&gt;H46),(CC46&gt;CD46)),Quar3,IF(AND((H46&gt;G46),(CD46&gt;CC46)),Quar3,0)))),0),0)+IFERROR(IF(KOPSO=1,IF(AND(J46&lt;&gt;"",K46&lt;&gt;"",CF46&lt;&gt;"",CG46&lt;&gt;"",(G46-H46)=(CC46-CD46)),IF(AND(J46=CF46,K46=CG46),Pena1,IF((J46-K46)=(CF46-CG46),Pena2,IF(AND((J46&gt;K46),(CF46&gt;CG46)),Pena3,IF(AND((J46&lt;K46),(CG46&gt;CF46)),Pena3,0)))),0),0),0),IFERROR(IF(AND(F46=CB46,I46=CE46,G46&lt;&gt;"",H46&lt;&gt;"",CC46&lt;&gt;"",CD46&lt;&gt;""),IF(AND(G46=CC46,H46=CD46),Quar1,IF((G46-H46)=(CC46-CD46),Quar2,IF(AND((G46&gt;H46),(CC46&gt;CD46)),Quar3,IF(AND((H46&gt;G46),(CD46&gt;CC46)),Quar3,0)))),0),0)+IFERROR(IF(KOPSO=1,IF(AND(F46=CB46,I46=CE46,J46&lt;&gt;"",K46&lt;&gt;"",CF46&lt;&gt;"",CG46&lt;&gt;"",(G46-H46)=(CC46-CD46)),IF(AND(J46=CF46,K46=CG46),Pena1,IF((J46-K46)=(CF46-CG46),Pena2,IF(AND((J46&gt;K46),(CF46&gt;CG46)),Pena3,IF(AND((J46&lt;K46),(CG46&gt;CF46)),Pena3,0)))),0),0),0))</f>
        <v>0</v>
      </c>
      <c r="CJ46" s="73">
        <f>IF(SUM(B36:B39)=24,IF(KOMatchRule=0,IF(AND(SUM(B36:B39)=24,CB46=F46,CE46=I46),IF(OR(AND((G46+J46)&gt;(H46+K46),(CC46+CF46)&gt;(CD46+CG46)),AND((G46+J46)&lt;(H46+K46),(CC46+CF46)&lt;(CD46+CG46))),Bonu16+Bonu9,Bonu9),0),IF(OR(AND((G46+J46)&gt;(H46+K46),(CC46+CF46)&gt;(CD46+CG46)),AND((G46+J46)&lt;(H46+K46),(CC46+CF46)&lt;(CD46+CG46))),Bonu16,0)),0)</f>
        <v>0</v>
      </c>
      <c r="CK46" s="61"/>
      <c r="CL46" s="80" t="str">
        <f t="shared" ca="1" si="47"/>
        <v>Uzbekistan</v>
      </c>
      <c r="CM46" s="59" t="str">
        <f ca="1">IF(KOMatchRule=1,F46,CM38)</f>
        <v>Uzbekistan</v>
      </c>
      <c r="CN46" s="70"/>
      <c r="CO46" s="70"/>
      <c r="CP46" s="60" t="str">
        <f ca="1">IF(KOMatchRule=1,I46,CP39)</f>
        <v>Paraguay</v>
      </c>
      <c r="CQ46" s="87"/>
      <c r="CR46" s="87"/>
      <c r="CT46" s="73">
        <f ca="1">IF(KOMatchRule=1,IFERROR(IF(AND(G46&lt;&gt;"",H46&lt;&gt;"",CN46&lt;&gt;"",CO46&lt;&gt;""),IF(AND(G46=CN46,H46=CO46),Quar1,IF((G46-H46)=(CN46-CO46),Quar2,IF(AND((G46&gt;H46),(CN46&gt;CO46)),Quar3,IF(AND((H46&gt;G46),(CO46&gt;CN46)),Quar3,0)))),0),0)+IFERROR(IF(KOPSO=1,IF(AND(J46&lt;&gt;"",K46&lt;&gt;"",CQ46&lt;&gt;"",CR46&lt;&gt;"",(G46-H46)=(CN46-CO46)),IF(AND(J46=CQ46,K46=CR46),Pena1,IF((J46-K46)=(CQ46-CR46),Pena2,IF(AND((J46&gt;K46),(CQ46&gt;CR46)),Pena3,IF(AND((J46&lt;K46),(CR46&gt;CQ46)),Pena3,0)))),0),0),0),IFERROR(IF(AND(F46=CM46,I46=CP46,G46&lt;&gt;"",H46&lt;&gt;"",CN46&lt;&gt;"",CO46&lt;&gt;""),IF(AND(G46=CN46,H46=CO46),Quar1,IF((G46-H46)=(CN46-CO46),Quar2,IF(AND((G46&gt;H46),(CN46&gt;CO46)),Quar3,IF(AND((H46&gt;G46),(CO46&gt;CN46)),Quar3,0)))),0),0)+IFERROR(IF(KOPSO=1,IF(AND(F46=CM46,I46=CP46,J46&lt;&gt;"",K46&lt;&gt;"",CQ46&lt;&gt;"",CR46&lt;&gt;"",(G46-H46)=(CN46-CO46)),IF(AND(J46=CQ46,K46=CR46),Pena1,IF((J46-K46)=(CQ46-CR46),Pena2,IF(AND((J46&gt;K46),(CQ46&gt;CR46)),Pena3,IF(AND((J46&lt;K46),(CR46&gt;CQ46)),Pena3,0)))),0),0),0))</f>
        <v>0</v>
      </c>
      <c r="CU46" s="73">
        <f>IF(SUM(B36:B39)=24,IF(KOMatchRule=0,IF(AND(SUM(B36:B39)=24,CM46=F46,CP46=I46),IF(OR(AND((G46+J46)&gt;(H46+K46),(CN46+CQ46)&gt;(CO46+CR46)),AND((G46+J46)&lt;(H46+K46),(CN46+CQ46)&lt;(CO46+CR46))),Bonu16+Bonu9,Bonu9),0),IF(OR(AND((G46+J46)&gt;(H46+K46),(CN46+CQ46)&gt;(CO46+CR46)),AND((G46+J46)&lt;(H46+K46),(CN46+CQ46)&lt;(CO46+CR46))),Bonu16,0)),0)</f>
        <v>0</v>
      </c>
      <c r="CV46" s="61"/>
      <c r="CW46" s="80" t="str">
        <f t="shared" ca="1" si="47"/>
        <v>Uzbekistan</v>
      </c>
      <c r="CX46" s="59" t="str">
        <f ca="1">IF(KOMatchRule=1,F46,CX38)</f>
        <v>Uzbekistan</v>
      </c>
      <c r="CY46" s="70"/>
      <c r="CZ46" s="70"/>
      <c r="DA46" s="60" t="str">
        <f ca="1">IF(KOMatchRule=1,I46,DA39)</f>
        <v>Paraguay</v>
      </c>
      <c r="DB46" s="87"/>
      <c r="DC46" s="87"/>
      <c r="DE46" s="73">
        <f ca="1">IF(KOMatchRule=1,IFERROR(IF(AND(G46&lt;&gt;"",H46&lt;&gt;"",CY46&lt;&gt;"",CZ46&lt;&gt;""),IF(AND(G46=CY46,H46=CZ46),Quar1,IF((G46-H46)=(CY46-CZ46),Quar2,IF(AND((G46&gt;H46),(CY46&gt;CZ46)),Quar3,IF(AND((H46&gt;G46),(CZ46&gt;CY46)),Quar3,0)))),0),0)+IFERROR(IF(KOPSO=1,IF(AND(J46&lt;&gt;"",K46&lt;&gt;"",DB46&lt;&gt;"",DC46&lt;&gt;"",(G46-H46)=(CY46-CZ46)),IF(AND(J46=DB46,K46=DC46),Pena1,IF((J46-K46)=(DB46-DC46),Pena2,IF(AND((J46&gt;K46),(DB46&gt;DC46)),Pena3,IF(AND((J46&lt;K46),(DC46&gt;DB46)),Pena3,0)))),0),0),0),IFERROR(IF(AND(F46=CX46,I46=DA46,G46&lt;&gt;"",H46&lt;&gt;"",CY46&lt;&gt;"",CZ46&lt;&gt;""),IF(AND(G46=CY46,H46=CZ46),Quar1,IF((G46-H46)=(CY46-CZ46),Quar2,IF(AND((G46&gt;H46),(CY46&gt;CZ46)),Quar3,IF(AND((H46&gt;G46),(CZ46&gt;CY46)),Quar3,0)))),0),0)+IFERROR(IF(KOPSO=1,IF(AND(F46=CX46,I46=DA46,J46&lt;&gt;"",K46&lt;&gt;"",DB46&lt;&gt;"",DC46&lt;&gt;"",(G46-H46)=(CY46-CZ46)),IF(AND(J46=DB46,K46=DC46),Pena1,IF((J46-K46)=(DB46-DC46),Pena2,IF(AND((J46&gt;K46),(DB46&gt;DC46)),Pena3,IF(AND((J46&lt;K46),(DC46&gt;DB46)),Pena3,0)))),0),0),0))</f>
        <v>0</v>
      </c>
      <c r="DF46" s="73">
        <f>IF(SUM(B36:B39)=24,IF(KOMatchRule=0,IF(AND(SUM(B36:B39)=24,CX46=F46,DA46=I46),IF(OR(AND((G46+J46)&gt;(H46+K46),(CY46+DB46)&gt;(CZ46+DC46)),AND((G46+J46)&lt;(H46+K46),(CY46+DB46)&lt;(CZ46+DC46))),Bonu16+Bonu9,Bonu9),0),IF(OR(AND((G46+J46)&gt;(H46+K46),(CY46+DB46)&gt;(CZ46+DC46)),AND((G46+J46)&lt;(H46+K46),(CY46+DB46)&lt;(CZ46+DC46))),Bonu16,0)),0)</f>
        <v>0</v>
      </c>
      <c r="DG46" s="61"/>
      <c r="DH46" s="80" t="str">
        <f t="shared" ca="1" si="53"/>
        <v>Uzbekistan</v>
      </c>
      <c r="DI46" s="59" t="str">
        <f ca="1">IF(KOMatchRule=1,F46,DI38)</f>
        <v>Uzbekistan</v>
      </c>
      <c r="DJ46" s="70"/>
      <c r="DK46" s="70"/>
      <c r="DL46" s="60" t="str">
        <f ca="1">IF(KOMatchRule=1,I46,DL39)</f>
        <v>Paraguay</v>
      </c>
      <c r="DM46" s="87"/>
      <c r="DN46" s="87"/>
      <c r="DP46" s="73">
        <f ca="1">IF(KOMatchRule=1,IFERROR(IF(AND(G46&lt;&gt;"",H46&lt;&gt;"",DJ46&lt;&gt;"",DK46&lt;&gt;""),IF(AND(G46=DJ46,H46=DK46),Quar1,IF((G46-H46)=(DJ46-DK46),Quar2,IF(AND((G46&gt;H46),(DJ46&gt;DK46)),Quar3,IF(AND((H46&gt;G46),(DK46&gt;DJ46)),Quar3,0)))),0),0)+IFERROR(IF(KOPSO=1,IF(AND(J46&lt;&gt;"",K46&lt;&gt;"",DM46&lt;&gt;"",DN46&lt;&gt;"",(G46-H46)=(DJ46-DK46)),IF(AND(J46=DM46,K46=DN46),Pena1,IF((J46-K46)=(DM46-DN46),Pena2,IF(AND((J46&gt;K46),(DM46&gt;DN46)),Pena3,IF(AND((J46&lt;K46),(DN46&gt;DM46)),Pena3,0)))),0),0),0),IFERROR(IF(AND(F46=DI46,I46=DL46,G46&lt;&gt;"",H46&lt;&gt;"",DJ46&lt;&gt;"",DK46&lt;&gt;""),IF(AND(G46=DJ46,H46=DK46),Quar1,IF((G46-H46)=(DJ46-DK46),Quar2,IF(AND((G46&gt;H46),(DJ46&gt;DK46)),Quar3,IF(AND((H46&gt;G46),(DK46&gt;DJ46)),Quar3,0)))),0),0)+IFERROR(IF(KOPSO=1,IF(AND(F46=DI46,I46=DL46,J46&lt;&gt;"",K46&lt;&gt;"",DM46&lt;&gt;"",DN46&lt;&gt;"",(G46-H46)=(DJ46-DK46)),IF(AND(J46=DM46,K46=DN46),Pena1,IF((J46-K46)=(DM46-DN46),Pena2,IF(AND((J46&gt;K46),(DM46&gt;DN46)),Pena3,IF(AND((J46&lt;K46),(DN46&gt;DM46)),Pena3,0)))),0),0),0))</f>
        <v>0</v>
      </c>
      <c r="DQ46" s="73">
        <f>IF(SUM(B36:B39)=24,IF(KOMatchRule=0,IF(AND(SUM(B36:B39)=24,DI46=F46,DL46=I46),IF(OR(AND((G46+J46)&gt;(H46+K46),(DJ46+DM46)&gt;(DK46+DN46)),AND((G46+J46)&lt;(H46+K46),(DJ46+DM46)&lt;(DK46+DN46))),Bonu16+Bonu9,Bonu9),0),IF(OR(AND((G46+J46)&gt;(H46+K46),(DJ46+DM46)&gt;(DK46+DN46)),AND((G46+J46)&lt;(H46+K46),(DJ46+DM46)&lt;(DK46+DN46))),Bonu16,0)),0)</f>
        <v>0</v>
      </c>
      <c r="DR46" s="61"/>
    </row>
    <row r="47" spans="1:122" x14ac:dyDescent="0.25">
      <c r="A47" s="80">
        <f t="shared" si="54"/>
        <v>0</v>
      </c>
      <c r="B47" s="74" t="str">
        <f t="shared" si="55"/>
        <v>Japan</v>
      </c>
      <c r="C47" s="88">
        <v>28</v>
      </c>
      <c r="D47" s="89" t="s">
        <v>58</v>
      </c>
      <c r="E47" s="90">
        <v>45506.708333333336</v>
      </c>
      <c r="F47" s="91" t="str">
        <f>F39</f>
        <v>Japan</v>
      </c>
      <c r="G47" s="68"/>
      <c r="H47" s="68"/>
      <c r="I47" s="92" t="str">
        <f>I38</f>
        <v>Spain</v>
      </c>
      <c r="J47" s="85"/>
      <c r="K47" s="85"/>
      <c r="L47" s="57"/>
      <c r="M47" s="80" t="str">
        <f t="shared" ca="1" si="56"/>
        <v>Japan</v>
      </c>
      <c r="N47" s="81" t="str">
        <f ca="1">IF(KOMatchRule=1,F47,N39)</f>
        <v>Japan</v>
      </c>
      <c r="O47" s="70"/>
      <c r="P47" s="70"/>
      <c r="Q47" s="82" t="str">
        <f ca="1">IF(KOMatchRule=1,I47,Q38)</f>
        <v>Spain</v>
      </c>
      <c r="R47" s="87"/>
      <c r="S47" s="87"/>
      <c r="U47" s="73">
        <f ca="1">IF(KOMatchRule=1,IFERROR(IF(AND(G47&lt;&gt;"",H47&lt;&gt;"",O47&lt;&gt;"",P47&lt;&gt;""),IF(AND(G47=O47,H47=P47),Quar1,IF((G47-H47)=(O47-P47),Quar2,IF(AND((G47&gt;H47),(O47&gt;P47)),Quar3,IF(AND((H47&gt;G47),(P47&gt;O47)),Quar3,0)))),0),0)+IFERROR(IF(KOPSO=1,IF(AND(J47&lt;&gt;"",K47&lt;&gt;"",R47&lt;&gt;"",S47&lt;&gt;"",(G47-H47)=(O47-P47)),IF(AND(J47=R47,K47=S47),Pena1,IF((J47-K47)=(R47-S47),Pena2,IF(AND((J47&gt;K47),(R47&gt;S47)),Pena3,IF(AND((J47&lt;K47),(S47&gt;R47)),Pena3,0)))),0),0),0),IFERROR(IF(AND(F47=N47,I47=Q47,G47&lt;&gt;"",H47&lt;&gt;"",O47&lt;&gt;"",P47&lt;&gt;""),IF(AND(G47=O47,H47=P47),Quar1,IF((G47-H47)=(O47-P47),Quar2,IF(AND((G47&gt;H47),(O47&gt;P47)),Quar3,IF(AND((H47&gt;G47),(P47&gt;O47)),Quar3,0)))),0),0)+IFERROR(IF(KOPSO=1,IF(AND(F47=N47,I47=Q47,J47&lt;&gt;"",K47&lt;&gt;"",R47&lt;&gt;"",S47&lt;&gt;"",(G47-H47)=(O47-P47)),IF(AND(J47=R47,K47=S47),Pena1,IF((J47-K47)=(R47-S47),Pena2,IF(AND((J47&gt;K47),(R47&gt;S47)),Pena3,IF(AND((J47&lt;K47),(S47&gt;R47)),Pena3,0)))),0),0),0))</f>
        <v>0</v>
      </c>
      <c r="V47" s="73">
        <f>IF(SUM(B36:B39)=24,IF(KOMatchRule=0,IF(AND(SUM(B36:B39)=24,N47=F47,Q47=I47),IF(OR(AND((G47+J47)&gt;(H47+K47),(O47+R47)&gt;(P47+S47)),AND((G47+J47)&lt;(H47+K47),(O47+R47)&lt;(P47+S47))),Bonu16+Bonu9,Bonu9),0),IF(OR(AND((G47+J47)&gt;(H47+K47),(O47+R47)&gt;(P47+S47)),AND((G47+J47)&lt;(H47+K47),(O47+R47)&lt;(P47+S47))),Bonu16,0)),0)</f>
        <v>0</v>
      </c>
      <c r="W47" s="61"/>
      <c r="X47" s="80" t="str">
        <f t="shared" ca="1" si="57"/>
        <v>Japan</v>
      </c>
      <c r="Y47" s="81" t="str">
        <f ca="1">IF(KOMatchRule=1,F47,Y39)</f>
        <v>Japan</v>
      </c>
      <c r="Z47" s="70"/>
      <c r="AA47" s="70"/>
      <c r="AB47" s="82" t="str">
        <f ca="1">IF(KOMatchRule=1,I47,AB38)</f>
        <v>Spain</v>
      </c>
      <c r="AC47" s="87"/>
      <c r="AD47" s="87"/>
      <c r="AF47" s="73">
        <f ca="1">IF(KOMatchRule=1,IFERROR(IF(AND(G47&lt;&gt;"",H47&lt;&gt;"",Z47&lt;&gt;"",AA47&lt;&gt;""),IF(AND(G47=Z47,H47=AA47),Quar1,IF((G47-H47)=(Z47-AA47),Quar2,IF(AND((G47&gt;H47),(Z47&gt;AA47)),Quar3,IF(AND((H47&gt;G47),(AA47&gt;Z47)),Quar3,0)))),0),0)+IFERROR(IF(KOPSO=1,IF(AND(J47&lt;&gt;"",K47&lt;&gt;"",AC47&lt;&gt;"",AD47&lt;&gt;"",(G47-H47)=(Z47-AA47)),IF(AND(J47=AC47,K47=AD47),Pena1,IF((J47-K47)=(AC47-AD47),Pena2,IF(AND((J47&gt;K47),(AC47&gt;AD47)),Pena3,IF(AND((J47&lt;K47),(AD47&gt;AC47)),Pena3,0)))),0),0),0),IFERROR(IF(AND(F47=Y47,I47=AB47,G47&lt;&gt;"",H47&lt;&gt;"",Z47&lt;&gt;"",AA47&lt;&gt;""),IF(AND(G47=Z47,H47=AA47),Quar1,IF((G47-H47)=(Z47-AA47),Quar2,IF(AND((G47&gt;H47),(Z47&gt;AA47)),Quar3,IF(AND((H47&gt;G47),(AA47&gt;Z47)),Quar3,0)))),0),0)+IFERROR(IF(KOPSO=1,IF(AND(F47=Y47,I47=AB47,J47&lt;&gt;"",K47&lt;&gt;"",AC47&lt;&gt;"",AD47&lt;&gt;"",(G47-H47)=(Z47-AA47)),IF(AND(J47=AC47,K47=AD47),Pena1,IF((J47-K47)=(AC47-AD47),Pena2,IF(AND((J47&gt;K47),(AC47&gt;AD47)),Pena3,IF(AND((J47&lt;K47),(AD47&gt;AC47)),Pena3,0)))),0),0),0))</f>
        <v>0</v>
      </c>
      <c r="AG47" s="73">
        <f>IF(SUM(B36:B39)=24,IF(KOMatchRule=0,IF(AND(SUM(B36:B39)=24,Y47=F47,AB47=I47),IF(OR(AND((G47+J47)&gt;(H47+K47),(Z47+AC47)&gt;(AA47+AD47)),AND((G47+J47)&lt;(H47+K47),(Z47+AC47)&lt;(AA47+AD47))),Bonu16+Bonu9,Bonu9),0),IF(OR(AND((G47+J47)&gt;(H47+K47),(Z47+AC47)&gt;(AA47+AD47)),AND((G47+J47)&lt;(H47+K47),(Z47+AC47)&lt;(AA47+AD47))),Bonu16,0)),0)</f>
        <v>0</v>
      </c>
      <c r="AH47" s="61"/>
      <c r="AI47" s="80" t="str">
        <f t="shared" ca="1" si="58"/>
        <v>Japan</v>
      </c>
      <c r="AJ47" s="81" t="str">
        <f ca="1">IF(KOMatchRule=1,F47,AJ39)</f>
        <v>Japan</v>
      </c>
      <c r="AK47" s="70"/>
      <c r="AL47" s="70"/>
      <c r="AM47" s="82" t="str">
        <f ca="1">IF(KOMatchRule=1,I47,AM38)</f>
        <v>Spain</v>
      </c>
      <c r="AN47" s="87"/>
      <c r="AO47" s="87"/>
      <c r="AQ47" s="73">
        <f ca="1">IF(KOMatchRule=1,IFERROR(IF(AND(G47&lt;&gt;"",H47&lt;&gt;"",AK47&lt;&gt;"",AL47&lt;&gt;""),IF(AND(G47=AK47,H47=AL47),Quar1,IF((G47-H47)=(AK47-AL47),Quar2,IF(AND((G47&gt;H47),(AK47&gt;AL47)),Quar3,IF(AND((H47&gt;G47),(AL47&gt;AK47)),Quar3,0)))),0),0)+IFERROR(IF(KOPSO=1,IF(AND(J47&lt;&gt;"",K47&lt;&gt;"",AN47&lt;&gt;"",AO47&lt;&gt;"",(G47-H47)=(AK47-AL47)),IF(AND(J47=AN47,K47=AO47),Pena1,IF((J47-K47)=(AN47-AO47),Pena2,IF(AND((J47&gt;K47),(AN47&gt;AO47)),Pena3,IF(AND((J47&lt;K47),(AO47&gt;AN47)),Pena3,0)))),0),0),0),IFERROR(IF(AND(F47=AJ47,I47=AM47,G47&lt;&gt;"",H47&lt;&gt;"",AK47&lt;&gt;"",AL47&lt;&gt;""),IF(AND(G47=AK47,H47=AL47),Quar1,IF((G47-H47)=(AK47-AL47),Quar2,IF(AND((G47&gt;H47),(AK47&gt;AL47)),Quar3,IF(AND((H47&gt;G47),(AL47&gt;AK47)),Quar3,0)))),0),0)+IFERROR(IF(KOPSO=1,IF(AND(F47=AJ47,I47=AM47,J47&lt;&gt;"",K47&lt;&gt;"",AN47&lt;&gt;"",AO47&lt;&gt;"",(G47-H47)=(AK47-AL47)),IF(AND(J47=AN47,K47=AO47),Pena1,IF((J47-K47)=(AN47-AO47),Pena2,IF(AND((J47&gt;K47),(AN47&gt;AO47)),Pena3,IF(AND((J47&lt;K47),(AO47&gt;AN47)),Pena3,0)))),0),0),0))</f>
        <v>0</v>
      </c>
      <c r="AR47" s="73">
        <f>IF(SUM(B36:B39)=24,IF(KOMatchRule=0,IF(AND(SUM(B36:B39)=24,AJ47=F47,AM47=I47),IF(OR(AND((G47+J47)&gt;(H47+K47),(AK47+AN47)&gt;(AL47+AO47)),AND((G47+J47)&lt;(H47+K47),(AK47+AN47)&lt;(AL47+AO47))),Bonu16+Bonu9,Bonu9),0),IF(OR(AND((G47+J47)&gt;(H47+K47),(AK47+AN47)&gt;(AL47+AO47)),AND((G47+J47)&lt;(H47+K47),(AK47+AN47)&lt;(AL47+AO47))),Bonu16,0)),0)</f>
        <v>0</v>
      </c>
      <c r="AS47" s="61"/>
      <c r="AT47" s="80" t="str">
        <f t="shared" ca="1" si="47"/>
        <v>Japan</v>
      </c>
      <c r="AU47" s="81" t="str">
        <f ca="1">IF(KOMatchRule=1,F47,AU39)</f>
        <v>Japan</v>
      </c>
      <c r="AV47" s="70"/>
      <c r="AW47" s="70"/>
      <c r="AX47" s="82" t="str">
        <f ca="1">IF(KOMatchRule=1,I47,AX38)</f>
        <v>Spain</v>
      </c>
      <c r="AY47" s="87"/>
      <c r="AZ47" s="87"/>
      <c r="BB47" s="73">
        <f ca="1">IF(KOMatchRule=1,IFERROR(IF(AND(G47&lt;&gt;"",H47&lt;&gt;"",AV47&lt;&gt;"",AW47&lt;&gt;""),IF(AND(G47=AV47,H47=AW47),Quar1,IF((G47-H47)=(AV47-AW47),Quar2,IF(AND((G47&gt;H47),(AV47&gt;AW47)),Quar3,IF(AND((H47&gt;G47),(AW47&gt;AV47)),Quar3,0)))),0),0)+IFERROR(IF(KOPSO=1,IF(AND(J47&lt;&gt;"",K47&lt;&gt;"",AY47&lt;&gt;"",AZ47&lt;&gt;"",(G47-H47)=(AV47-AW47)),IF(AND(J47=AY47,K47=AZ47),Pena1,IF((J47-K47)=(AY47-AZ47),Pena2,IF(AND((J47&gt;K47),(AY47&gt;AZ47)),Pena3,IF(AND((J47&lt;K47),(AZ47&gt;AY47)),Pena3,0)))),0),0),0),IFERROR(IF(AND(F47=AU47,I47=AX47,G47&lt;&gt;"",H47&lt;&gt;"",AV47&lt;&gt;"",AW47&lt;&gt;""),IF(AND(G47=AV47,H47=AW47),Quar1,IF((G47-H47)=(AV47-AW47),Quar2,IF(AND((G47&gt;H47),(AV47&gt;AW47)),Quar3,IF(AND((H47&gt;G47),(AW47&gt;AV47)),Quar3,0)))),0),0)+IFERROR(IF(KOPSO=1,IF(AND(F47=AU47,I47=AX47,J47&lt;&gt;"",K47&lt;&gt;"",AY47&lt;&gt;"",AZ47&lt;&gt;"",(G47-H47)=(AV47-AW47)),IF(AND(J47=AY47,K47=AZ47),Pena1,IF((J47-K47)=(AY47-AZ47),Pena2,IF(AND((J47&gt;K47),(AY47&gt;AZ47)),Pena3,IF(AND((J47&lt;K47),(AZ47&gt;AY47)),Pena3,0)))),0),0),0))</f>
        <v>0</v>
      </c>
      <c r="BC47" s="73">
        <f>IF(SUM(B36:B39)=24,IF(KOMatchRule=0,IF(AND(SUM(B36:B39)=24,AU47=F47,AX47=I47),IF(OR(AND((G47+J47)&gt;(H47+K47),(AV47+AY47)&gt;(AW47+AZ47)),AND((G47+J47)&lt;(H47+K47),(AV47+AY47)&lt;(AW47+AZ47))),Bonu16+Bonu9,Bonu9),0),IF(OR(AND((G47+J47)&gt;(H47+K47),(AV47+AY47)&gt;(AW47+AZ47)),AND((G47+J47)&lt;(H47+K47),(AV47+AY47)&lt;(AW47+AZ47))),Bonu16,0)),0)</f>
        <v>0</v>
      </c>
      <c r="BD47" s="61"/>
      <c r="BE47" s="80" t="str">
        <f t="shared" ca="1" si="47"/>
        <v>Japan</v>
      </c>
      <c r="BF47" s="81" t="str">
        <f ca="1">IF(KOMatchRule=1,F47,BF39)</f>
        <v>Japan</v>
      </c>
      <c r="BG47" s="70"/>
      <c r="BH47" s="70"/>
      <c r="BI47" s="82" t="str">
        <f ca="1">IF(KOMatchRule=1,I47,BI38)</f>
        <v>Spain</v>
      </c>
      <c r="BJ47" s="87"/>
      <c r="BK47" s="87"/>
      <c r="BM47" s="73">
        <f ca="1">IF(KOMatchRule=1,IFERROR(IF(AND(G47&lt;&gt;"",H47&lt;&gt;"",BG47&lt;&gt;"",BH47&lt;&gt;""),IF(AND(G47=BG47,H47=BH47),Quar1,IF((G47-H47)=(BG47-BH47),Quar2,IF(AND((G47&gt;H47),(BG47&gt;BH47)),Quar3,IF(AND((H47&gt;G47),(BH47&gt;BG47)),Quar3,0)))),0),0)+IFERROR(IF(KOPSO=1,IF(AND(J47&lt;&gt;"",K47&lt;&gt;"",BJ47&lt;&gt;"",BK47&lt;&gt;"",(G47-H47)=(BG47-BH47)),IF(AND(J47=BJ47,K47=BK47),Pena1,IF((J47-K47)=(BJ47-BK47),Pena2,IF(AND((J47&gt;K47),(BJ47&gt;BK47)),Pena3,IF(AND((J47&lt;K47),(BK47&gt;BJ47)),Pena3,0)))),0),0),0),IFERROR(IF(AND(F47=BF47,I47=BI47,G47&lt;&gt;"",H47&lt;&gt;"",BG47&lt;&gt;"",BH47&lt;&gt;""),IF(AND(G47=BG47,H47=BH47),Quar1,IF((G47-H47)=(BG47-BH47),Quar2,IF(AND((G47&gt;H47),(BG47&gt;BH47)),Quar3,IF(AND((H47&gt;G47),(BH47&gt;BG47)),Quar3,0)))),0),0)+IFERROR(IF(KOPSO=1,IF(AND(F47=BF47,I47=BI47,J47&lt;&gt;"",K47&lt;&gt;"",BJ47&lt;&gt;"",BK47&lt;&gt;"",(G47-H47)=(BG47-BH47)),IF(AND(J47=BJ47,K47=BK47),Pena1,IF((J47-K47)=(BJ47-BK47),Pena2,IF(AND((J47&gt;K47),(BJ47&gt;BK47)),Pena3,IF(AND((J47&lt;K47),(BK47&gt;BJ47)),Pena3,0)))),0),0),0))</f>
        <v>0</v>
      </c>
      <c r="BN47" s="73">
        <f>IF(SUM(B36:B39)=24,IF(KOMatchRule=0,IF(AND(SUM(B36:B39)=24,BF47=F47,BI47=I47),IF(OR(AND((G47+J47)&gt;(H47+K47),(BG47+BJ47)&gt;(BH47+BK47)),AND((G47+J47)&lt;(H47+K47),(BG47+BJ47)&lt;(BH47+BK47))),Bonu16+Bonu9,Bonu9),0),IF(OR(AND((G47+J47)&gt;(H47+K47),(BG47+BJ47)&gt;(BH47+BK47)),AND((G47+J47)&lt;(H47+K47),(BG47+BJ47)&lt;(BH47+BK47))),Bonu16,0)),0)</f>
        <v>0</v>
      </c>
      <c r="BO47" s="61"/>
      <c r="BP47" s="80" t="str">
        <f t="shared" ca="1" si="47"/>
        <v>Japan</v>
      </c>
      <c r="BQ47" s="81" t="str">
        <f ca="1">IF(KOMatchRule=1,F47,BQ39)</f>
        <v>Japan</v>
      </c>
      <c r="BR47" s="70"/>
      <c r="BS47" s="70"/>
      <c r="BT47" s="82" t="str">
        <f ca="1">IF(KOMatchRule=1,I47,BT38)</f>
        <v>Spain</v>
      </c>
      <c r="BU47" s="87"/>
      <c r="BV47" s="87"/>
      <c r="BX47" s="73">
        <f ca="1">IF(KOMatchRule=1,IFERROR(IF(AND(G47&lt;&gt;"",H47&lt;&gt;"",BR47&lt;&gt;"",BS47&lt;&gt;""),IF(AND(G47=BR47,H47=BS47),Quar1,IF((G47-H47)=(BR47-BS47),Quar2,IF(AND((G47&gt;H47),(BR47&gt;BS47)),Quar3,IF(AND((H47&gt;G47),(BS47&gt;BR47)),Quar3,0)))),0),0)+IFERROR(IF(KOPSO=1,IF(AND(J47&lt;&gt;"",K47&lt;&gt;"",BU47&lt;&gt;"",BV47&lt;&gt;"",(G47-H47)=(BR47-BS47)),IF(AND(J47=BU47,K47=BV47),Pena1,IF((J47-K47)=(BU47-BV47),Pena2,IF(AND((J47&gt;K47),(BU47&gt;BV47)),Pena3,IF(AND((J47&lt;K47),(BV47&gt;BU47)),Pena3,0)))),0),0),0),IFERROR(IF(AND(F47=BQ47,I47=BT47,G47&lt;&gt;"",H47&lt;&gt;"",BR47&lt;&gt;"",BS47&lt;&gt;""),IF(AND(G47=BR47,H47=BS47),Quar1,IF((G47-H47)=(BR47-BS47),Quar2,IF(AND((G47&gt;H47),(BR47&gt;BS47)),Quar3,IF(AND((H47&gt;G47),(BS47&gt;BR47)),Quar3,0)))),0),0)+IFERROR(IF(KOPSO=1,IF(AND(F47=BQ47,I47=BT47,J47&lt;&gt;"",K47&lt;&gt;"",BU47&lt;&gt;"",BV47&lt;&gt;"",(G47-H47)=(BR47-BS47)),IF(AND(J47=BU47,K47=BV47),Pena1,IF((J47-K47)=(BU47-BV47),Pena2,IF(AND((J47&gt;K47),(BU47&gt;BV47)),Pena3,IF(AND((J47&lt;K47),(BV47&gt;BU47)),Pena3,0)))),0),0),0))</f>
        <v>0</v>
      </c>
      <c r="BY47" s="73">
        <f>IF(SUM(B36:B39)=24,IF(KOMatchRule=0,IF(AND(SUM(B36:B39)=24,BQ47=F47,BT47=I47),IF(OR(AND((G47+J47)&gt;(H47+K47),(BR47+BU47)&gt;(BS47+BV47)),AND((G47+J47)&lt;(H47+K47),(BR47+BU47)&lt;(BS47+BV47))),Bonu16+Bonu9,Bonu9),0),IF(OR(AND((G47+J47)&gt;(H47+K47),(BR47+BU47)&gt;(BS47+BV47)),AND((G47+J47)&lt;(H47+K47),(BR47+BU47)&lt;(BS47+BV47))),Bonu16,0)),0)</f>
        <v>0</v>
      </c>
      <c r="BZ47" s="61"/>
      <c r="CA47" s="80" t="str">
        <f t="shared" ca="1" si="47"/>
        <v>Japan</v>
      </c>
      <c r="CB47" s="81" t="str">
        <f ca="1">IF(KOMatchRule=1,F47,CB39)</f>
        <v>Japan</v>
      </c>
      <c r="CC47" s="70"/>
      <c r="CD47" s="70"/>
      <c r="CE47" s="82" t="str">
        <f ca="1">IF(KOMatchRule=1,I47,CE38)</f>
        <v>Spain</v>
      </c>
      <c r="CF47" s="87"/>
      <c r="CG47" s="87"/>
      <c r="CI47" s="73">
        <f ca="1">IF(KOMatchRule=1,IFERROR(IF(AND(G47&lt;&gt;"",H47&lt;&gt;"",CC47&lt;&gt;"",CD47&lt;&gt;""),IF(AND(G47=CC47,H47=CD47),Quar1,IF((G47-H47)=(CC47-CD47),Quar2,IF(AND((G47&gt;H47),(CC47&gt;CD47)),Quar3,IF(AND((H47&gt;G47),(CD47&gt;CC47)),Quar3,0)))),0),0)+IFERROR(IF(KOPSO=1,IF(AND(J47&lt;&gt;"",K47&lt;&gt;"",CF47&lt;&gt;"",CG47&lt;&gt;"",(G47-H47)=(CC47-CD47)),IF(AND(J47=CF47,K47=CG47),Pena1,IF((J47-K47)=(CF47-CG47),Pena2,IF(AND((J47&gt;K47),(CF47&gt;CG47)),Pena3,IF(AND((J47&lt;K47),(CG47&gt;CF47)),Pena3,0)))),0),0),0),IFERROR(IF(AND(F47=CB47,I47=CE47,G47&lt;&gt;"",H47&lt;&gt;"",CC47&lt;&gt;"",CD47&lt;&gt;""),IF(AND(G47=CC47,H47=CD47),Quar1,IF((G47-H47)=(CC47-CD47),Quar2,IF(AND((G47&gt;H47),(CC47&gt;CD47)),Quar3,IF(AND((H47&gt;G47),(CD47&gt;CC47)),Quar3,0)))),0),0)+IFERROR(IF(KOPSO=1,IF(AND(F47=CB47,I47=CE47,J47&lt;&gt;"",K47&lt;&gt;"",CF47&lt;&gt;"",CG47&lt;&gt;"",(G47-H47)=(CC47-CD47)),IF(AND(J47=CF47,K47=CG47),Pena1,IF((J47-K47)=(CF47-CG47),Pena2,IF(AND((J47&gt;K47),(CF47&gt;CG47)),Pena3,IF(AND((J47&lt;K47),(CG47&gt;CF47)),Pena3,0)))),0),0),0))</f>
        <v>0</v>
      </c>
      <c r="CJ47" s="73">
        <f>IF(SUM(B36:B39)=24,IF(KOMatchRule=0,IF(AND(SUM(B36:B39)=24,CB47=F47,CE47=I47),IF(OR(AND((G47+J47)&gt;(H47+K47),(CC47+CF47)&gt;(CD47+CG47)),AND((G47+J47)&lt;(H47+K47),(CC47+CF47)&lt;(CD47+CG47))),Bonu16+Bonu9,Bonu9),0),IF(OR(AND((G47+J47)&gt;(H47+K47),(CC47+CF47)&gt;(CD47+CG47)),AND((G47+J47)&lt;(H47+K47),(CC47+CF47)&lt;(CD47+CG47))),Bonu16,0)),0)</f>
        <v>0</v>
      </c>
      <c r="CK47" s="61"/>
      <c r="CL47" s="80" t="str">
        <f t="shared" ca="1" si="47"/>
        <v>Japan</v>
      </c>
      <c r="CM47" s="81" t="str">
        <f ca="1">IF(KOMatchRule=1,F47,CM39)</f>
        <v>Japan</v>
      </c>
      <c r="CN47" s="70"/>
      <c r="CO47" s="70"/>
      <c r="CP47" s="82" t="str">
        <f ca="1">IF(KOMatchRule=1,I47,CP38)</f>
        <v>Spain</v>
      </c>
      <c r="CQ47" s="87"/>
      <c r="CR47" s="87"/>
      <c r="CT47" s="73">
        <f ca="1">IF(KOMatchRule=1,IFERROR(IF(AND(G47&lt;&gt;"",H47&lt;&gt;"",CN47&lt;&gt;"",CO47&lt;&gt;""),IF(AND(G47=CN47,H47=CO47),Quar1,IF((G47-H47)=(CN47-CO47),Quar2,IF(AND((G47&gt;H47),(CN47&gt;CO47)),Quar3,IF(AND((H47&gt;G47),(CO47&gt;CN47)),Quar3,0)))),0),0)+IFERROR(IF(KOPSO=1,IF(AND(J47&lt;&gt;"",K47&lt;&gt;"",CQ47&lt;&gt;"",CR47&lt;&gt;"",(G47-H47)=(CN47-CO47)),IF(AND(J47=CQ47,K47=CR47),Pena1,IF((J47-K47)=(CQ47-CR47),Pena2,IF(AND((J47&gt;K47),(CQ47&gt;CR47)),Pena3,IF(AND((J47&lt;K47),(CR47&gt;CQ47)),Pena3,0)))),0),0),0),IFERROR(IF(AND(F47=CM47,I47=CP47,G47&lt;&gt;"",H47&lt;&gt;"",CN47&lt;&gt;"",CO47&lt;&gt;""),IF(AND(G47=CN47,H47=CO47),Quar1,IF((G47-H47)=(CN47-CO47),Quar2,IF(AND((G47&gt;H47),(CN47&gt;CO47)),Quar3,IF(AND((H47&gt;G47),(CO47&gt;CN47)),Quar3,0)))),0),0)+IFERROR(IF(KOPSO=1,IF(AND(F47=CM47,I47=CP47,J47&lt;&gt;"",K47&lt;&gt;"",CQ47&lt;&gt;"",CR47&lt;&gt;"",(G47-H47)=(CN47-CO47)),IF(AND(J47=CQ47,K47=CR47),Pena1,IF((J47-K47)=(CQ47-CR47),Pena2,IF(AND((J47&gt;K47),(CQ47&gt;CR47)),Pena3,IF(AND((J47&lt;K47),(CR47&gt;CQ47)),Pena3,0)))),0),0),0))</f>
        <v>0</v>
      </c>
      <c r="CU47" s="73">
        <f>IF(SUM(B36:B39)=24,IF(KOMatchRule=0,IF(AND(SUM(B36:B39)=24,CM47=F47,CP47=I47),IF(OR(AND((G47+J47)&gt;(H47+K47),(CN47+CQ47)&gt;(CO47+CR47)),AND((G47+J47)&lt;(H47+K47),(CN47+CQ47)&lt;(CO47+CR47))),Bonu16+Bonu9,Bonu9),0),IF(OR(AND((G47+J47)&gt;(H47+K47),(CN47+CQ47)&gt;(CO47+CR47)),AND((G47+J47)&lt;(H47+K47),(CN47+CQ47)&lt;(CO47+CR47))),Bonu16,0)),0)</f>
        <v>0</v>
      </c>
      <c r="CV47" s="61"/>
      <c r="CW47" s="80" t="str">
        <f t="shared" ca="1" si="47"/>
        <v>Japan</v>
      </c>
      <c r="CX47" s="81" t="str">
        <f ca="1">IF(KOMatchRule=1,F47,CX39)</f>
        <v>Japan</v>
      </c>
      <c r="CY47" s="70"/>
      <c r="CZ47" s="70"/>
      <c r="DA47" s="82" t="str">
        <f ca="1">IF(KOMatchRule=1,I47,DA38)</f>
        <v>Spain</v>
      </c>
      <c r="DB47" s="87"/>
      <c r="DC47" s="87"/>
      <c r="DE47" s="73">
        <f ca="1">IF(KOMatchRule=1,IFERROR(IF(AND(G47&lt;&gt;"",H47&lt;&gt;"",CY47&lt;&gt;"",CZ47&lt;&gt;""),IF(AND(G47=CY47,H47=CZ47),Quar1,IF((G47-H47)=(CY47-CZ47),Quar2,IF(AND((G47&gt;H47),(CY47&gt;CZ47)),Quar3,IF(AND((H47&gt;G47),(CZ47&gt;CY47)),Quar3,0)))),0),0)+IFERROR(IF(KOPSO=1,IF(AND(J47&lt;&gt;"",K47&lt;&gt;"",DB47&lt;&gt;"",DC47&lt;&gt;"",(G47-H47)=(CY47-CZ47)),IF(AND(J47=DB47,K47=DC47),Pena1,IF((J47-K47)=(DB47-DC47),Pena2,IF(AND((J47&gt;K47),(DB47&gt;DC47)),Pena3,IF(AND((J47&lt;K47),(DC47&gt;DB47)),Pena3,0)))),0),0),0),IFERROR(IF(AND(F47=CX47,I47=DA47,G47&lt;&gt;"",H47&lt;&gt;"",CY47&lt;&gt;"",CZ47&lt;&gt;""),IF(AND(G47=CY47,H47=CZ47),Quar1,IF((G47-H47)=(CY47-CZ47),Quar2,IF(AND((G47&gt;H47),(CY47&gt;CZ47)),Quar3,IF(AND((H47&gt;G47),(CZ47&gt;CY47)),Quar3,0)))),0),0)+IFERROR(IF(KOPSO=1,IF(AND(F47=CX47,I47=DA47,J47&lt;&gt;"",K47&lt;&gt;"",DB47&lt;&gt;"",DC47&lt;&gt;"",(G47-H47)=(CY47-CZ47)),IF(AND(J47=DB47,K47=DC47),Pena1,IF((J47-K47)=(DB47-DC47),Pena2,IF(AND((J47&gt;K47),(DB47&gt;DC47)),Pena3,IF(AND((J47&lt;K47),(DC47&gt;DB47)),Pena3,0)))),0),0),0))</f>
        <v>0</v>
      </c>
      <c r="DF47" s="73">
        <f>IF(SUM(B36:B39)=24,IF(KOMatchRule=0,IF(AND(SUM(B36:B39)=24,CX47=F47,DA47=I47),IF(OR(AND((G47+J47)&gt;(H47+K47),(CY47+DB47)&gt;(CZ47+DC47)),AND((G47+J47)&lt;(H47+K47),(CY47+DB47)&lt;(CZ47+DC47))),Bonu16+Bonu9,Bonu9),0),IF(OR(AND((G47+J47)&gt;(H47+K47),(CY47+DB47)&gt;(CZ47+DC47)),AND((G47+J47)&lt;(H47+K47),(CY47+DB47)&lt;(CZ47+DC47))),Bonu16,0)),0)</f>
        <v>0</v>
      </c>
      <c r="DG47" s="61"/>
      <c r="DH47" s="80" t="str">
        <f t="shared" ca="1" si="53"/>
        <v>Japan</v>
      </c>
      <c r="DI47" s="81" t="str">
        <f ca="1">IF(KOMatchRule=1,F47,DI39)</f>
        <v>Japan</v>
      </c>
      <c r="DJ47" s="70"/>
      <c r="DK47" s="70"/>
      <c r="DL47" s="82" t="str">
        <f ca="1">IF(KOMatchRule=1,I47,DL38)</f>
        <v>Spain</v>
      </c>
      <c r="DM47" s="87"/>
      <c r="DN47" s="87"/>
      <c r="DP47" s="73">
        <f ca="1">IF(KOMatchRule=1,IFERROR(IF(AND(G47&lt;&gt;"",H47&lt;&gt;"",DJ47&lt;&gt;"",DK47&lt;&gt;""),IF(AND(G47=DJ47,H47=DK47),Quar1,IF((G47-H47)=(DJ47-DK47),Quar2,IF(AND((G47&gt;H47),(DJ47&gt;DK47)),Quar3,IF(AND((H47&gt;G47),(DK47&gt;DJ47)),Quar3,0)))),0),0)+IFERROR(IF(KOPSO=1,IF(AND(J47&lt;&gt;"",K47&lt;&gt;"",DM47&lt;&gt;"",DN47&lt;&gt;"",(G47-H47)=(DJ47-DK47)),IF(AND(J47=DM47,K47=DN47),Pena1,IF((J47-K47)=(DM47-DN47),Pena2,IF(AND((J47&gt;K47),(DM47&gt;DN47)),Pena3,IF(AND((J47&lt;K47),(DN47&gt;DM47)),Pena3,0)))),0),0),0),IFERROR(IF(AND(F47=DI47,I47=DL47,G47&lt;&gt;"",H47&lt;&gt;"",DJ47&lt;&gt;"",DK47&lt;&gt;""),IF(AND(G47=DJ47,H47=DK47),Quar1,IF((G47-H47)=(DJ47-DK47),Quar2,IF(AND((G47&gt;H47),(DJ47&gt;DK47)),Quar3,IF(AND((H47&gt;G47),(DK47&gt;DJ47)),Quar3,0)))),0),0)+IFERROR(IF(KOPSO=1,IF(AND(F47=DI47,I47=DL47,J47&lt;&gt;"",K47&lt;&gt;"",DM47&lt;&gt;"",DN47&lt;&gt;"",(G47-H47)=(DJ47-DK47)),IF(AND(J47=DM47,K47=DN47),Pena1,IF((J47-K47)=(DM47-DN47),Pena2,IF(AND((J47&gt;K47),(DM47&gt;DN47)),Pena3,IF(AND((J47&lt;K47),(DN47&gt;DM47)),Pena3,0)))),0),0),0))</f>
        <v>0</v>
      </c>
      <c r="DQ47" s="73">
        <f>IF(SUM(B36:B39)=24,IF(KOMatchRule=0,IF(AND(SUM(B36:B39)=24,DI47=F47,DL47=I47),IF(OR(AND((G47+J47)&gt;(H47+K47),(DJ47+DM47)&gt;(DK47+DN47)),AND((G47+J47)&lt;(H47+K47),(DJ47+DM47)&lt;(DK47+DN47))),Bonu16+Bonu9,Bonu9),0),IF(OR(AND((G47+J47)&gt;(H47+K47),(DJ47+DM47)&gt;(DK47+DN47)),AND((G47+J47)&lt;(H47+K47),(DJ47+DM47)&lt;(DK47+DN47))),Bonu16,0)),0)</f>
        <v>0</v>
      </c>
      <c r="DR47" s="61"/>
    </row>
    <row r="48" spans="1:122" x14ac:dyDescent="0.25">
      <c r="A48" s="80">
        <f t="shared" si="54"/>
        <v>0</v>
      </c>
      <c r="B48" s="74" t="str">
        <f>I36</f>
        <v>United States</v>
      </c>
      <c r="C48" s="322">
        <v>29</v>
      </c>
      <c r="D48" s="323" t="s">
        <v>59</v>
      </c>
      <c r="E48" s="324">
        <v>45509.875</v>
      </c>
      <c r="F48" s="83" t="str">
        <f>IF(AND(G44&lt;&gt;"",H44&lt;&gt;""),IF((G44+J44)&gt;(H44+K44),F44,IF((G44+J44)&lt;(H44+K44),I44,"Match #25 Winner")),"Match #25 Winner")</f>
        <v>Match #25 Winner</v>
      </c>
      <c r="G48" s="68"/>
      <c r="H48" s="68"/>
      <c r="I48" s="84" t="str">
        <f>IF(AND(G46&lt;&gt;"",H46&lt;&gt;""),IF((G46+J46)&gt;(H46+K46),F46,IF((G46+J46)&lt;(H46+K46),I46,"Match #27 Winner")),"Match #27 Winner")</f>
        <v>Match #27 Winner</v>
      </c>
      <c r="J48" s="85"/>
      <c r="K48" s="85"/>
      <c r="L48" s="57"/>
      <c r="M48" s="80" t="str">
        <f ca="1">Q36</f>
        <v>United States</v>
      </c>
      <c r="N48" s="59" t="str">
        <f>IF(O4&lt;&gt;"",IF(KOMatchRule=1,F48,IF(AND(O45&lt;&gt;"",P45&lt;&gt;""),IF((O45+R45)&gt;(P45+S45),N45,IF((O45+R45)&lt;(P45+S45),Q45,"Match 26 Winner")),"Match 26 Winner")),"")</f>
        <v>Match 26 Winner</v>
      </c>
      <c r="O48" s="86"/>
      <c r="P48" s="86"/>
      <c r="Q48" s="60" t="str">
        <f>IF(O4&lt;&gt;"",IF(KOMatchRule=1,I48,IF(AND(O44&lt;&gt;"",P44&lt;&gt;""),IF((O44+R44)&gt;(P44+S44),N44,IF((O44+R44)&lt;(P44+S44),Q44,"Match 25 Winner")),"Match 25 Winner")),"")</f>
        <v>Match 25 Winner</v>
      </c>
      <c r="R48" s="87"/>
      <c r="S48" s="87"/>
      <c r="U48" s="73">
        <f>IF(KOMatchRule=1,IFERROR(IF(AND(G48&lt;&gt;"",H48&lt;&gt;"",O48&lt;&gt;"",P48&lt;&gt;""),IF(AND(G48=O48,H48=P48),Semi1,IF((G48-H48)=(O48-P48),Semi2,IF(AND((G48&gt;H48),(O48&gt;P48)),Semi3,IF(AND((H48&gt;G48),(P48&gt;O48)),Semi3,0)))),0),0)+IFERROR(IF(KOPSO=1,IF(AND(J48&lt;&gt;"",K48&lt;&gt;"",R48&lt;&gt;"",S48&lt;&gt;"",(G48-H48)=(O48-P48)),IF(AND(J48=R48,K48=S48),Pena1,IF((J48-K48)=(R48-S48),Pena2,IF(AND((J48&gt;K48),(R48&gt;S48)),Pena3,IF(AND((J48&lt;K48),(S48&gt;R48)),Pena3,0)))),0),0),0),IFERROR(IF(AND(F48=N48,I48=Q48,G48&lt;&gt;"",H48&lt;&gt;"",O48&lt;&gt;"",P48&lt;&gt;""),IF(AND(G48=O48,H48=P48),Semi1,IF((G48-H48)=(O48-P48),Semi2,IF(AND((G48&gt;H48),(O48&gt;P48)),Semi3,IF(AND((H48&gt;G48),(P48&gt;O48)),Semi3,0)))),0),0)+IFERROR(IF(KOPSO=1,IF(AND(F48=N48,I48=Q48,J48&lt;&gt;"",K48&lt;&gt;"",R48&lt;&gt;"",S48&lt;&gt;"",(G48-H48)=(O48-P48)),IF(AND(J48=R48,K48=S48),Pena1,IF((J48-K48)=(R48-S48),Pena2,IF(AND((J48&gt;K48),(R48&gt;S48)),Pena3,IF(AND((J48&lt;K48),(S48&gt;R48)),Pena3,0)))),0),0),0))</f>
        <v>0</v>
      </c>
      <c r="V48" s="73">
        <f>IF(SUM(B36:B39)=24,IF(KOMatchRule=0,IF(AND(SUM(B36:B39)=24,N48=F48,Q48=I48),IF(OR(AND((G48+J48)&gt;(H48+K48),(O48+R48)&gt;(P48+S48)),AND((G48+J48)&lt;(H48+K48),(O48+R48)&lt;(P48+S48))),Bonu16+Bonu9,Bonu9),0),IF(OR(AND((G48+J48)&gt;(H48+K48),(O48+R48)&gt;(P48+S48)),AND((G48+J48)&lt;(H48+K48),(O48+R48)&lt;(P48+S48))),Bonu16,0)),0)</f>
        <v>0</v>
      </c>
      <c r="W48" s="61"/>
      <c r="X48" s="80" t="str">
        <f ca="1">AB36</f>
        <v>United States</v>
      </c>
      <c r="Y48" s="59" t="str">
        <f>IF(Z4&lt;&gt;"",IF(KOMatchRule=1,F48,IF(AND(Z45&lt;&gt;"",AA45&lt;&gt;""),IF((Z45+AC45)&gt;(AA45+AD45),Y45,IF((Z45+AC45)&lt;(AA45+AD45),AB45,"Match 26 Winner")),"Match 26 Winner")),"")</f>
        <v>Match 26 Winner</v>
      </c>
      <c r="Z48" s="86"/>
      <c r="AA48" s="86"/>
      <c r="AB48" s="60" t="str">
        <f>IF(Z4&lt;&gt;"",IF(KOMatchRule=1,I48,IF(AND(Z44&lt;&gt;"",AA44&lt;&gt;""),IF((Z44+AC44)&gt;(AA44+AD44),Y44,IF((Z44+AC44)&lt;(AA44+AD44),AB44,"Match 25 Winner")),"Match 25 Winner")),"")</f>
        <v>Match 25 Winner</v>
      </c>
      <c r="AC48" s="87"/>
      <c r="AD48" s="87"/>
      <c r="AF48" s="73">
        <f>IF(KOMatchRule=1,IFERROR(IF(AND(G48&lt;&gt;"",H48&lt;&gt;"",Z48&lt;&gt;"",AA48&lt;&gt;""),IF(AND(G48=Z48,H48=AA48),Semi1,IF((G48-H48)=(Z48-AA48),Semi2,IF(AND((G48&gt;H48),(Z48&gt;AA48)),Semi3,IF(AND((H48&gt;G48),(AA48&gt;Z48)),Semi3,0)))),0),0)+IFERROR(IF(KOPSO=1,IF(AND(J48&lt;&gt;"",K48&lt;&gt;"",AC48&lt;&gt;"",AD48&lt;&gt;"",(G48-H48)=(Z48-AA48)),IF(AND(J48=AC48,K48=AD48),Pena1,IF((J48-K48)=(AC48-AD48),Pena2,IF(AND((J48&gt;K48),(AC48&gt;AD48)),Pena3,IF(AND((J48&lt;K48),(AD48&gt;AC48)),Pena3,0)))),0),0),0),IFERROR(IF(AND(F48=Y48,I48=AB48,G48&lt;&gt;"",H48&lt;&gt;"",Z48&lt;&gt;"",AA48&lt;&gt;""),IF(AND(G48=Z48,H48=AA48),Semi1,IF((G48-H48)=(Z48-AA48),Semi2,IF(AND((G48&gt;H48),(Z48&gt;AA48)),Semi3,IF(AND((H48&gt;G48),(AA48&gt;Z48)),Semi3,0)))),0),0)+IFERROR(IF(KOPSO=1,IF(AND(F48=Y48,I48=AB48,J48&lt;&gt;"",K48&lt;&gt;"",AC48&lt;&gt;"",AD48&lt;&gt;"",(G48-H48)=(Z48-AA48)),IF(AND(J48=AC48,K48=AD48),Pena1,IF((J48-K48)=(AC48-AD48),Pena2,IF(AND((J48&gt;K48),(AC48&gt;AD48)),Pena3,IF(AND((J48&lt;K48),(AD48&gt;AC48)),Pena3,0)))),0),0),0))</f>
        <v>0</v>
      </c>
      <c r="AG48" s="73">
        <f>IF(SUM(B36:B39)=24,IF(KOMatchRule=0,IF(AND(SUM(B36:B39)=24,Y48=F48,AB48=I48),IF(OR(AND((G48+J48)&gt;(H48+K48),(Z48+AC48)&gt;(AA48+AD48)),AND((G48+J48)&lt;(H48+K48),(Z48+AC48)&lt;(AA48+AD48))),Bonu16+Bonu9,Bonu9),0),IF(OR(AND((G48+J48)&gt;(H48+K48),(Z48+AC48)&gt;(AA48+AD48)),AND((G48+J48)&lt;(H48+K48),(Z48+AC48)&lt;(AA48+AD48))),Bonu16,0)),0)</f>
        <v>0</v>
      </c>
      <c r="AH48" s="61"/>
      <c r="AI48" s="80" t="str">
        <f ca="1">AM36</f>
        <v>United States</v>
      </c>
      <c r="AJ48" s="59" t="str">
        <f>IF(AK4&lt;&gt;"",IF(KOMatchRule=1,F48,IF(AND(AK45&lt;&gt;"",AL45&lt;&gt;""),IF((AK45+AN45)&gt;(AL45+AO45),AJ45,IF((AK45+AN45)&lt;(AL45+AO45),AM45,"Match 26 Winner")),"Match 26 Winner")),"")</f>
        <v>Match 26 Winner</v>
      </c>
      <c r="AK48" s="86"/>
      <c r="AL48" s="86"/>
      <c r="AM48" s="60" t="str">
        <f>IF(AK4&lt;&gt;"",IF(KOMatchRule=1,I48,IF(AND(AK44&lt;&gt;"",AL44&lt;&gt;""),IF((AK44+AN44)&gt;(AL44+AO44),AJ44,IF((AK44+AN44)&lt;(AL44+AO44),AM44,"Match 25 Winner")),"Match 25 Winner")),"")</f>
        <v>Match 25 Winner</v>
      </c>
      <c r="AN48" s="87"/>
      <c r="AO48" s="87"/>
      <c r="AQ48" s="73">
        <f>IF(KOMatchRule=1,IFERROR(IF(AND(G48&lt;&gt;"",H48&lt;&gt;"",AK48&lt;&gt;"",AL48&lt;&gt;""),IF(AND(G48=AK48,H48=AL48),Semi1,IF((G48-H48)=(AK48-AL48),Semi2,IF(AND((G48&gt;H48),(AK48&gt;AL48)),Semi3,IF(AND((H48&gt;G48),(AL48&gt;AK48)),Semi3,0)))),0),0)+IFERROR(IF(KOPSO=1,IF(AND(J48&lt;&gt;"",K48&lt;&gt;"",AN48&lt;&gt;"",AO48&lt;&gt;"",(G48-H48)=(AK48-AL48)),IF(AND(J48=AN48,K48=AO48),Pena1,IF((J48-K48)=(AN48-AO48),Pena2,IF(AND((J48&gt;K48),(AN48&gt;AO48)),Pena3,IF(AND((J48&lt;K48),(AO48&gt;AN48)),Pena3,0)))),0),0),0),IFERROR(IF(AND(F48=AJ48,I48=AM48,G48&lt;&gt;"",H48&lt;&gt;"",AK48&lt;&gt;"",AL48&lt;&gt;""),IF(AND(G48=AK48,H48=AL48),Semi1,IF((G48-H48)=(AK48-AL48),Semi2,IF(AND((G48&gt;H48),(AK48&gt;AL48)),Semi3,IF(AND((H48&gt;G48),(AL48&gt;AK48)),Semi3,0)))),0),0)+IFERROR(IF(KOPSO=1,IF(AND(F48=AJ48,I48=AM48,J48&lt;&gt;"",K48&lt;&gt;"",AN48&lt;&gt;"",AO48&lt;&gt;"",(G48-H48)=(AK48-AL48)),IF(AND(J48=AN48,K48=AO48),Pena1,IF((J48-K48)=(AN48-AO48),Pena2,IF(AND((J48&gt;K48),(AN48&gt;AO48)),Pena3,IF(AND((J48&lt;K48),(AO48&gt;AN48)),Pena3,0)))),0),0),0))</f>
        <v>0</v>
      </c>
      <c r="AR48" s="73">
        <f>IF(SUM(B36:B39)=24,IF(KOMatchRule=0,IF(AND(SUM(B36:B39)=24,AJ48=F48,AM48=I48),IF(OR(AND((G48+J48)&gt;(H48+K48),(AK48+AN48)&gt;(AL48+AO48)),AND((G48+J48)&lt;(H48+K48),(AK48+AN48)&lt;(AL48+AO48))),Bonu16+Bonu9,Bonu9),0),IF(OR(AND((G48+J48)&gt;(H48+K48),(AK48+AN48)&gt;(AL48+AO48)),AND((G48+J48)&lt;(H48+K48),(AK48+AN48)&lt;(AL48+AO48))),Bonu16,0)),0)</f>
        <v>0</v>
      </c>
      <c r="AS48" s="61"/>
      <c r="AT48" s="80" t="str">
        <f t="shared" ref="AT48:AT51" ca="1" si="59">AX36</f>
        <v>United States</v>
      </c>
      <c r="AU48" s="59" t="str">
        <f>IF(AV4&lt;&gt;"",IF(KOMatchRule=1,F48,IF(AND(AV45&lt;&gt;"",AW45&lt;&gt;""),IF((AV45+AY45)&gt;(AW45+AZ45),AU45,IF((AV45+AY45)&lt;(AW45+AZ45),AX45,"Match 26 Winner")),"Match 26 Winner")),"")</f>
        <v>Match 26 Winner</v>
      </c>
      <c r="AV48" s="86"/>
      <c r="AW48" s="86"/>
      <c r="AX48" s="60" t="str">
        <f>IF(AV4&lt;&gt;"",IF(KOMatchRule=1,I48,IF(AND(AV44&lt;&gt;"",AW44&lt;&gt;""),IF((AV44+AY44)&gt;(AW44+AZ44),AU44,IF((AV44+AY44)&lt;(AW44+AZ44),AX44,"Match 25 Winner")),"Match 25 Winner")),"")</f>
        <v>Match 25 Winner</v>
      </c>
      <c r="AY48" s="87"/>
      <c r="AZ48" s="87"/>
      <c r="BB48" s="73">
        <f>IF(KOMatchRule=1,IFERROR(IF(AND(G48&lt;&gt;"",H48&lt;&gt;"",AV48&lt;&gt;"",AW48&lt;&gt;""),IF(AND(G48=AV48,H48=AW48),Semi1,IF((G48-H48)=(AV48-AW48),Semi2,IF(AND((G48&gt;H48),(AV48&gt;AW48)),Semi3,IF(AND((H48&gt;G48),(AW48&gt;AV48)),Semi3,0)))),0),0)+IFERROR(IF(KOPSO=1,IF(AND(J48&lt;&gt;"",K48&lt;&gt;"",AY48&lt;&gt;"",AZ48&lt;&gt;"",(G48-H48)=(AV48-AW48)),IF(AND(J48=AY48,K48=AZ48),Pena1,IF((J48-K48)=(AY48-AZ48),Pena2,IF(AND((J48&gt;K48),(AY48&gt;AZ48)),Pena3,IF(AND((J48&lt;K48),(AZ48&gt;AY48)),Pena3,0)))),0),0),0),IFERROR(IF(AND(F48=AU48,I48=AX48,G48&lt;&gt;"",H48&lt;&gt;"",AV48&lt;&gt;"",AW48&lt;&gt;""),IF(AND(G48=AV48,H48=AW48),Semi1,IF((G48-H48)=(AV48-AW48),Semi2,IF(AND((G48&gt;H48),(AV48&gt;AW48)),Semi3,IF(AND((H48&gt;G48),(AW48&gt;AV48)),Semi3,0)))),0),0)+IFERROR(IF(KOPSO=1,IF(AND(F48=AU48,I48=AX48,J48&lt;&gt;"",K48&lt;&gt;"",AY48&lt;&gt;"",AZ48&lt;&gt;"",(G48-H48)=(AV48-AW48)),IF(AND(J48=AY48,K48=AZ48),Pena1,IF((J48-K48)=(AY48-AZ48),Pena2,IF(AND((J48&gt;K48),(AY48&gt;AZ48)),Pena3,IF(AND((J48&lt;K48),(AZ48&gt;AY48)),Pena3,0)))),0),0),0))</f>
        <v>0</v>
      </c>
      <c r="BC48" s="73">
        <f>IF(SUM(B36:B39)=24,IF(KOMatchRule=0,IF(AND(SUM(B36:B39)=24,AU48=F48,AX48=I48),IF(OR(AND((G48+J48)&gt;(H48+K48),(AV48+AY48)&gt;(AW48+AZ48)),AND((G48+J48)&lt;(H48+K48),(AV48+AY48)&lt;(AW48+AZ48))),Bonu16+Bonu9,Bonu9),0),IF(OR(AND((G48+J48)&gt;(H48+K48),(AV48+AY48)&gt;(AW48+AZ48)),AND((G48+J48)&lt;(H48+K48),(AV48+AY48)&lt;(AW48+AZ48))),Bonu16,0)),0)</f>
        <v>0</v>
      </c>
      <c r="BD48" s="61"/>
      <c r="BE48" s="80" t="str">
        <f t="shared" ref="BE48:BE51" ca="1" si="60">BI36</f>
        <v>United States</v>
      </c>
      <c r="BF48" s="59" t="str">
        <f>IF(BG4&lt;&gt;"",IF(KOMatchRule=1,F48,IF(AND(BG45&lt;&gt;"",BH45&lt;&gt;""),IF((BG45+BJ45)&gt;(BH45+BK45),BF45,IF((BG45+BJ45)&lt;(BH45+BK45),BI45,"Match 26 Winner")),"Match 26 Winner")),"")</f>
        <v>Match 26 Winner</v>
      </c>
      <c r="BG48" s="86"/>
      <c r="BH48" s="86"/>
      <c r="BI48" s="60" t="str">
        <f>IF(BG4&lt;&gt;"",IF(KOMatchRule=1,I48,IF(AND(BG44&lt;&gt;"",BH44&lt;&gt;""),IF((BG44+BJ44)&gt;(BH44+BK44),BF44,IF((BG44+BJ44)&lt;(BH44+BK44),BI44,"Match 25 Winner")),"Match 25 Winner")),"")</f>
        <v>Match 25 Winner</v>
      </c>
      <c r="BJ48" s="87"/>
      <c r="BK48" s="87"/>
      <c r="BM48" s="73">
        <f>IF(KOMatchRule=1,IFERROR(IF(AND(G48&lt;&gt;"",H48&lt;&gt;"",BG48&lt;&gt;"",BH48&lt;&gt;""),IF(AND(G48=BG48,H48=BH48),Semi1,IF((G48-H48)=(BG48-BH48),Semi2,IF(AND((G48&gt;H48),(BG48&gt;BH48)),Semi3,IF(AND((H48&gt;G48),(BH48&gt;BG48)),Semi3,0)))),0),0)+IFERROR(IF(KOPSO=1,IF(AND(J48&lt;&gt;"",K48&lt;&gt;"",BJ48&lt;&gt;"",BK48&lt;&gt;"",(G48-H48)=(BG48-BH48)),IF(AND(J48=BJ48,K48=BK48),Pena1,IF((J48-K48)=(BJ48-BK48),Pena2,IF(AND((J48&gt;K48),(BJ48&gt;BK48)),Pena3,IF(AND((J48&lt;K48),(BK48&gt;BJ48)),Pena3,0)))),0),0),0),IFERROR(IF(AND(F48=BF48,I48=BI48,G48&lt;&gt;"",H48&lt;&gt;"",BG48&lt;&gt;"",BH48&lt;&gt;""),IF(AND(G48=BG48,H48=BH48),Semi1,IF((G48-H48)=(BG48-BH48),Semi2,IF(AND((G48&gt;H48),(BG48&gt;BH48)),Semi3,IF(AND((H48&gt;G48),(BH48&gt;BG48)),Semi3,0)))),0),0)+IFERROR(IF(KOPSO=1,IF(AND(F48=BF48,I48=BI48,J48&lt;&gt;"",K48&lt;&gt;"",BJ48&lt;&gt;"",BK48&lt;&gt;"",(G48-H48)=(BG48-BH48)),IF(AND(J48=BJ48,K48=BK48),Pena1,IF((J48-K48)=(BJ48-BK48),Pena2,IF(AND((J48&gt;K48),(BJ48&gt;BK48)),Pena3,IF(AND((J48&lt;K48),(BK48&gt;BJ48)),Pena3,0)))),0),0),0))</f>
        <v>0</v>
      </c>
      <c r="BN48" s="73">
        <f>IF(SUM(B36:B39)=24,IF(KOMatchRule=0,IF(AND(SUM(B36:B39)=24,BF48=F48,BI48=I48),IF(OR(AND((G48+J48)&gt;(H48+K48),(BG48+BJ48)&gt;(BH48+BK48)),AND((G48+J48)&lt;(H48+K48),(BG48+BJ48)&lt;(BH48+BK48))),Bonu16+Bonu9,Bonu9),0),IF(OR(AND((G48+J48)&gt;(H48+K48),(BG48+BJ48)&gt;(BH48+BK48)),AND((G48+J48)&lt;(H48+K48),(BG48+BJ48)&lt;(BH48+BK48))),Bonu16,0)),0)</f>
        <v>0</v>
      </c>
      <c r="BO48" s="61"/>
      <c r="BP48" s="80" t="str">
        <f t="shared" ref="BP48:BP51" ca="1" si="61">BT36</f>
        <v>United States</v>
      </c>
      <c r="BQ48" s="59" t="str">
        <f>IF(BR4&lt;&gt;"",IF(KOMatchRule=1,F48,IF(AND(BR45&lt;&gt;"",BS45&lt;&gt;""),IF((BR45+BU45)&gt;(BS45+BV45),BQ45,IF((BR45+BU45)&lt;(BS45+BV45),BT45,"Match 26 Winner")),"Match 26 Winner")),"")</f>
        <v>Match 26 Winner</v>
      </c>
      <c r="BR48" s="86"/>
      <c r="BS48" s="86"/>
      <c r="BT48" s="60" t="str">
        <f>IF(BR4&lt;&gt;"",IF(KOMatchRule=1,I48,IF(AND(BR44&lt;&gt;"",BS44&lt;&gt;""),IF((BR44+BU44)&gt;(BS44+BV44),BQ44,IF((BR44+BU44)&lt;(BS44+BV44),BT44,"Match 25 Winner")),"Match 25 Winner")),"")</f>
        <v>Match 25 Winner</v>
      </c>
      <c r="BU48" s="87"/>
      <c r="BV48" s="87"/>
      <c r="BX48" s="73">
        <f>IF(KOMatchRule=1,IFERROR(IF(AND(G48&lt;&gt;"",H48&lt;&gt;"",BR48&lt;&gt;"",BS48&lt;&gt;""),IF(AND(G48=BR48,H48=BS48),Semi1,IF((G48-H48)=(BR48-BS48),Semi2,IF(AND((G48&gt;H48),(BR48&gt;BS48)),Semi3,IF(AND((H48&gt;G48),(BS48&gt;BR48)),Semi3,0)))),0),0)+IFERROR(IF(KOPSO=1,IF(AND(J48&lt;&gt;"",K48&lt;&gt;"",BU48&lt;&gt;"",BV48&lt;&gt;"",(G48-H48)=(BR48-BS48)),IF(AND(J48=BU48,K48=BV48),Pena1,IF((J48-K48)=(BU48-BV48),Pena2,IF(AND((J48&gt;K48),(BU48&gt;BV48)),Pena3,IF(AND((J48&lt;K48),(BV48&gt;BU48)),Pena3,0)))),0),0),0),IFERROR(IF(AND(F48=BQ48,I48=BT48,G48&lt;&gt;"",H48&lt;&gt;"",BR48&lt;&gt;"",BS48&lt;&gt;""),IF(AND(G48=BR48,H48=BS48),Semi1,IF((G48-H48)=(BR48-BS48),Semi2,IF(AND((G48&gt;H48),(BR48&gt;BS48)),Semi3,IF(AND((H48&gt;G48),(BS48&gt;BR48)),Semi3,0)))),0),0)+IFERROR(IF(KOPSO=1,IF(AND(F48=BQ48,I48=BT48,J48&lt;&gt;"",K48&lt;&gt;"",BU48&lt;&gt;"",BV48&lt;&gt;"",(G48-H48)=(BR48-BS48)),IF(AND(J48=BU48,K48=BV48),Pena1,IF((J48-K48)=(BU48-BV48),Pena2,IF(AND((J48&gt;K48),(BU48&gt;BV48)),Pena3,IF(AND((J48&lt;K48),(BV48&gt;BU48)),Pena3,0)))),0),0),0))</f>
        <v>0</v>
      </c>
      <c r="BY48" s="73">
        <f>IF(SUM(B36:B39)=24,IF(KOMatchRule=0,IF(AND(SUM(B36:B39)=24,BQ48=F48,BT48=I48),IF(OR(AND((G48+J48)&gt;(H48+K48),(BR48+BU48)&gt;(BS48+BV48)),AND((G48+J48)&lt;(H48+K48),(BR48+BU48)&lt;(BS48+BV48))),Bonu16+Bonu9,Bonu9),0),IF(OR(AND((G48+J48)&gt;(H48+K48),(BR48+BU48)&gt;(BS48+BV48)),AND((G48+J48)&lt;(H48+K48),(BR48+BU48)&lt;(BS48+BV48))),Bonu16,0)),0)</f>
        <v>0</v>
      </c>
      <c r="BZ48" s="61"/>
      <c r="CA48" s="80" t="str">
        <f t="shared" ref="CA48:CA51" ca="1" si="62">CE36</f>
        <v>United States</v>
      </c>
      <c r="CB48" s="59" t="str">
        <f>IF(CC4&lt;&gt;"",IF(KOMatchRule=1,F48,IF(AND(CC45&lt;&gt;"",CD45&lt;&gt;""),IF((CC45+CF45)&gt;(CD45+CG45),CB45,IF((CC45+CF45)&lt;(CD45+CG45),CE45,"Match 26 Winner")),"Match 26 Winner")),"")</f>
        <v>Match 26 Winner</v>
      </c>
      <c r="CC48" s="86"/>
      <c r="CD48" s="86"/>
      <c r="CE48" s="60" t="str">
        <f>IF(CC4&lt;&gt;"",IF(KOMatchRule=1,I48,IF(AND(CC44&lt;&gt;"",CD44&lt;&gt;""),IF((CC44+CF44)&gt;(CD44+CG44),CB44,IF((CC44+CF44)&lt;(CD44+CG44),CE44,"Match 25 Winner")),"Match 25 Winner")),"")</f>
        <v>Match 25 Winner</v>
      </c>
      <c r="CF48" s="87"/>
      <c r="CG48" s="87"/>
      <c r="CI48" s="73">
        <f>IF(KOMatchRule=1,IFERROR(IF(AND(G48&lt;&gt;"",H48&lt;&gt;"",CC48&lt;&gt;"",CD48&lt;&gt;""),IF(AND(G48=CC48,H48=CD48),Semi1,IF((G48-H48)=(CC48-CD48),Semi2,IF(AND((G48&gt;H48),(CC48&gt;CD48)),Semi3,IF(AND((H48&gt;G48),(CD48&gt;CC48)),Semi3,0)))),0),0)+IFERROR(IF(KOPSO=1,IF(AND(J48&lt;&gt;"",K48&lt;&gt;"",CF48&lt;&gt;"",CG48&lt;&gt;"",(G48-H48)=(CC48-CD48)),IF(AND(J48=CF48,K48=CG48),Pena1,IF((J48-K48)=(CF48-CG48),Pena2,IF(AND((J48&gt;K48),(CF48&gt;CG48)),Pena3,IF(AND((J48&lt;K48),(CG48&gt;CF48)),Pena3,0)))),0),0),0),IFERROR(IF(AND(F48=CB48,I48=CE48,G48&lt;&gt;"",H48&lt;&gt;"",CC48&lt;&gt;"",CD48&lt;&gt;""),IF(AND(G48=CC48,H48=CD48),Semi1,IF((G48-H48)=(CC48-CD48),Semi2,IF(AND((G48&gt;H48),(CC48&gt;CD48)),Semi3,IF(AND((H48&gt;G48),(CD48&gt;CC48)),Semi3,0)))),0),0)+IFERROR(IF(KOPSO=1,IF(AND(F48=CB48,I48=CE48,J48&lt;&gt;"",K48&lt;&gt;"",CF48&lt;&gt;"",CG48&lt;&gt;"",(G48-H48)=(CC48-CD48)),IF(AND(J48=CF48,K48=CG48),Pena1,IF((J48-K48)=(CF48-CG48),Pena2,IF(AND((J48&gt;K48),(CF48&gt;CG48)),Pena3,IF(AND((J48&lt;K48),(CG48&gt;CF48)),Pena3,0)))),0),0),0))</f>
        <v>0</v>
      </c>
      <c r="CJ48" s="73">
        <f>IF(SUM(B36:B39)=24,IF(KOMatchRule=0,IF(AND(SUM(B36:B39)=24,CB48=F48,CE48=I48),IF(OR(AND((G48+J48)&gt;(H48+K48),(CC48+CF48)&gt;(CD48+CG48)),AND((G48+J48)&lt;(H48+K48),(CC48+CF48)&lt;(CD48+CG48))),Bonu16+Bonu9,Bonu9),0),IF(OR(AND((G48+J48)&gt;(H48+K48),(CC48+CF48)&gt;(CD48+CG48)),AND((G48+J48)&lt;(H48+K48),(CC48+CF48)&lt;(CD48+CG48))),Bonu16,0)),0)</f>
        <v>0</v>
      </c>
      <c r="CK48" s="61"/>
      <c r="CL48" s="80" t="str">
        <f t="shared" ref="CL48:CL51" ca="1" si="63">CP36</f>
        <v>United States</v>
      </c>
      <c r="CM48" s="59" t="str">
        <f>IF(CN4&lt;&gt;"",IF(KOMatchRule=1,F48,IF(AND(CN45&lt;&gt;"",CO45&lt;&gt;""),IF((CN45+CQ45)&gt;(CO45+CR45),CM45,IF((CN45+CQ45)&lt;(CO45+CR45),CP45,"Match 26 Winner")),"Match 26 Winner")),"")</f>
        <v>Match 26 Winner</v>
      </c>
      <c r="CN48" s="86"/>
      <c r="CO48" s="86"/>
      <c r="CP48" s="60" t="str">
        <f>IF(CN4&lt;&gt;"",IF(KOMatchRule=1,I48,IF(AND(CN44&lt;&gt;"",CO44&lt;&gt;""),IF((CN44+CQ44)&gt;(CO44+CR44),CM44,IF((CN44+CQ44)&lt;(CO44+CR44),CP44,"Match 25 Winner")),"Match 25 Winner")),"")</f>
        <v>Match 25 Winner</v>
      </c>
      <c r="CQ48" s="87"/>
      <c r="CR48" s="87"/>
      <c r="CT48" s="73">
        <f>IF(KOMatchRule=1,IFERROR(IF(AND(G48&lt;&gt;"",H48&lt;&gt;"",CN48&lt;&gt;"",CO48&lt;&gt;""),IF(AND(G48=CN48,H48=CO48),Semi1,IF((G48-H48)=(CN48-CO48),Semi2,IF(AND((G48&gt;H48),(CN48&gt;CO48)),Semi3,IF(AND((H48&gt;G48),(CO48&gt;CN48)),Semi3,0)))),0),0)+IFERROR(IF(KOPSO=1,IF(AND(J48&lt;&gt;"",K48&lt;&gt;"",CQ48&lt;&gt;"",CR48&lt;&gt;"",(G48-H48)=(CN48-CO48)),IF(AND(J48=CQ48,K48=CR48),Pena1,IF((J48-K48)=(CQ48-CR48),Pena2,IF(AND((J48&gt;K48),(CQ48&gt;CR48)),Pena3,IF(AND((J48&lt;K48),(CR48&gt;CQ48)),Pena3,0)))),0),0),0),IFERROR(IF(AND(F48=CM48,I48=CP48,G48&lt;&gt;"",H48&lt;&gt;"",CN48&lt;&gt;"",CO48&lt;&gt;""),IF(AND(G48=CN48,H48=CO48),Semi1,IF((G48-H48)=(CN48-CO48),Semi2,IF(AND((G48&gt;H48),(CN48&gt;CO48)),Semi3,IF(AND((H48&gt;G48),(CO48&gt;CN48)),Semi3,0)))),0),0)+IFERROR(IF(KOPSO=1,IF(AND(F48=CM48,I48=CP48,J48&lt;&gt;"",K48&lt;&gt;"",CQ48&lt;&gt;"",CR48&lt;&gt;"",(G48-H48)=(CN48-CO48)),IF(AND(J48=CQ48,K48=CR48),Pena1,IF((J48-K48)=(CQ48-CR48),Pena2,IF(AND((J48&gt;K48),(CQ48&gt;CR48)),Pena3,IF(AND((J48&lt;K48),(CR48&gt;CQ48)),Pena3,0)))),0),0),0))</f>
        <v>0</v>
      </c>
      <c r="CU48" s="73">
        <f>IF(SUM(B36:B39)=24,IF(KOMatchRule=0,IF(AND(SUM(B36:B39)=24,CM48=F48,CP48=I48),IF(OR(AND((G48+J48)&gt;(H48+K48),(CN48+CQ48)&gt;(CO48+CR48)),AND((G48+J48)&lt;(H48+K48),(CN48+CQ48)&lt;(CO48+CR48))),Bonu16+Bonu9,Bonu9),0),IF(OR(AND((G48+J48)&gt;(H48+K48),(CN48+CQ48)&gt;(CO48+CR48)),AND((G48+J48)&lt;(H48+K48),(CN48+CQ48)&lt;(CO48+CR48))),Bonu16,0)),0)</f>
        <v>0</v>
      </c>
      <c r="CV48" s="61"/>
      <c r="CW48" s="80" t="str">
        <f t="shared" ref="CW48:CW51" ca="1" si="64">DA36</f>
        <v>United States</v>
      </c>
      <c r="CX48" s="59" t="str">
        <f>IF(CY4&lt;&gt;"",IF(KOMatchRule=1,F48,IF(AND(CY45&lt;&gt;"",CZ45&lt;&gt;""),IF((CY45+DB45)&gt;(CZ45+DC45),CX45,IF((CY45+DB45)&lt;(CZ45+DC45),DA45,"Match 26 Winner")),"Match 26 Winner")),"")</f>
        <v>Match 26 Winner</v>
      </c>
      <c r="CY48" s="86"/>
      <c r="CZ48" s="86"/>
      <c r="DA48" s="60" t="str">
        <f>IF(CY4&lt;&gt;"",IF(KOMatchRule=1,I48,IF(AND(CY44&lt;&gt;"",CZ44&lt;&gt;""),IF((CY44+DB44)&gt;(CZ44+DC44),CX44,IF((CY44+DB44)&lt;(CZ44+DC44),DA44,"Match 25 Winner")),"Match 25 Winner")),"")</f>
        <v>Match 25 Winner</v>
      </c>
      <c r="DB48" s="87"/>
      <c r="DC48" s="87"/>
      <c r="DE48" s="73">
        <f>IF(KOMatchRule=1,IFERROR(IF(AND(G48&lt;&gt;"",H48&lt;&gt;"",CY48&lt;&gt;"",CZ48&lt;&gt;""),IF(AND(G48=CY48,H48=CZ48),Semi1,IF((G48-H48)=(CY48-CZ48),Semi2,IF(AND((G48&gt;H48),(CY48&gt;CZ48)),Semi3,IF(AND((H48&gt;G48),(CZ48&gt;CY48)),Semi3,0)))),0),0)+IFERROR(IF(KOPSO=1,IF(AND(J48&lt;&gt;"",K48&lt;&gt;"",DB48&lt;&gt;"",DC48&lt;&gt;"",(G48-H48)=(CY48-CZ48)),IF(AND(J48=DB48,K48=DC48),Pena1,IF((J48-K48)=(DB48-DC48),Pena2,IF(AND((J48&gt;K48),(DB48&gt;DC48)),Pena3,IF(AND((J48&lt;K48),(DC48&gt;DB48)),Pena3,0)))),0),0),0),IFERROR(IF(AND(F48=CX48,I48=DA48,G48&lt;&gt;"",H48&lt;&gt;"",CY48&lt;&gt;"",CZ48&lt;&gt;""),IF(AND(G48=CY48,H48=CZ48),Semi1,IF((G48-H48)=(CY48-CZ48),Semi2,IF(AND((G48&gt;H48),(CY48&gt;CZ48)),Semi3,IF(AND((H48&gt;G48),(CZ48&gt;CY48)),Semi3,0)))),0),0)+IFERROR(IF(KOPSO=1,IF(AND(F48=CX48,I48=DA48,J48&lt;&gt;"",K48&lt;&gt;"",DB48&lt;&gt;"",DC48&lt;&gt;"",(G48-H48)=(CY48-CZ48)),IF(AND(J48=DB48,K48=DC48),Pena1,IF((J48-K48)=(DB48-DC48),Pena2,IF(AND((J48&gt;K48),(DB48&gt;DC48)),Pena3,IF(AND((J48&lt;K48),(DC48&gt;DB48)),Pena3,0)))),0),0),0))</f>
        <v>0</v>
      </c>
      <c r="DF48" s="73">
        <f>IF(SUM(B36:B39)=24,IF(KOMatchRule=0,IF(AND(SUM(B36:B39)=24,CX48=F48,DA48=I48),IF(OR(AND((G48+J48)&gt;(H48+K48),(CY48+DB48)&gt;(CZ48+DC48)),AND((G48+J48)&lt;(H48+K48),(CY48+DB48)&lt;(CZ48+DC48))),Bonu16+Bonu9,Bonu9),0),IF(OR(AND((G48+J48)&gt;(H48+K48),(CY48+DB48)&gt;(CZ48+DC48)),AND((G48+J48)&lt;(H48+K48),(CY48+DB48)&lt;(CZ48+DC48))),Bonu16,0)),0)</f>
        <v>0</v>
      </c>
      <c r="DG48" s="61"/>
      <c r="DH48" s="80" t="str">
        <f t="shared" ref="DH48:DH51" ca="1" si="65">DL36</f>
        <v>United States</v>
      </c>
      <c r="DI48" s="59" t="str">
        <f>IF(DJ4&lt;&gt;"",IF(KOMatchRule=1,F48,IF(AND(DJ45&lt;&gt;"",DK45&lt;&gt;""),IF((DJ45+DM45)&gt;(DK45+DN45),DI45,IF((DJ45+DM45)&lt;(DK45+DN45),DL45,"Match 26 Winner")),"Match 26 Winner")),"")</f>
        <v>Match 26 Winner</v>
      </c>
      <c r="DJ48" s="86"/>
      <c r="DK48" s="86"/>
      <c r="DL48" s="60" t="str">
        <f>IF(DJ4&lt;&gt;"",IF(KOMatchRule=1,I48,IF(AND(DJ44&lt;&gt;"",DK44&lt;&gt;""),IF((DJ44+DM44)&gt;(DK44+DN44),DI44,IF((DJ44+DM44)&lt;(DK44+DN44),DL44,"Match 25 Winner")),"Match 25 Winner")),"")</f>
        <v>Match 25 Winner</v>
      </c>
      <c r="DM48" s="87"/>
      <c r="DN48" s="87"/>
      <c r="DP48" s="73">
        <f>IF(KOMatchRule=1,IFERROR(IF(AND(G48&lt;&gt;"",H48&lt;&gt;"",DJ48&lt;&gt;"",DK48&lt;&gt;""),IF(AND(G48=DJ48,H48=DK48),Semi1,IF((G48-H48)=(DJ48-DK48),Semi2,IF(AND((G48&gt;H48),(DJ48&gt;DK48)),Semi3,IF(AND((H48&gt;G48),(DK48&gt;DJ48)),Semi3,0)))),0),0)+IFERROR(IF(KOPSO=1,IF(AND(J48&lt;&gt;"",K48&lt;&gt;"",DM48&lt;&gt;"",DN48&lt;&gt;"",(G48-H48)=(DJ48-DK48)),IF(AND(J48=DM48,K48=DN48),Pena1,IF((J48-K48)=(DM48-DN48),Pena2,IF(AND((J48&gt;K48),(DM48&gt;DN48)),Pena3,IF(AND((J48&lt;K48),(DN48&gt;DM48)),Pena3,0)))),0),0),0),IFERROR(IF(AND(F48=DI48,I48=DL48,G48&lt;&gt;"",H48&lt;&gt;"",DJ48&lt;&gt;"",DK48&lt;&gt;""),IF(AND(G48=DJ48,H48=DK48),Semi1,IF((G48-H48)=(DJ48-DK48),Semi2,IF(AND((G48&gt;H48),(DJ48&gt;DK48)),Semi3,IF(AND((H48&gt;G48),(DK48&gt;DJ48)),Semi3,0)))),0),0)+IFERROR(IF(KOPSO=1,IF(AND(F48=DI48,I48=DL48,J48&lt;&gt;"",K48&lt;&gt;"",DM48&lt;&gt;"",DN48&lt;&gt;"",(G48-H48)=(DJ48-DK48)),IF(AND(J48=DM48,K48=DN48),Pena1,IF((J48-K48)=(DM48-DN48),Pena2,IF(AND((J48&gt;K48),(DM48&gt;DN48)),Pena3,IF(AND((J48&lt;K48),(DN48&gt;DM48)),Pena3,0)))),0),0),0))</f>
        <v>0</v>
      </c>
      <c r="DQ48" s="73">
        <f>IF(SUM(B36:B39)=24,IF(KOMatchRule=0,IF(AND(SUM(B36:B39)=24,DI48=F48,DL48=I48),IF(OR(AND((G48+J48)&gt;(H48+K48),(DJ48+DM48)&gt;(DK48+DN48)),AND((G48+J48)&lt;(H48+K48),(DJ48+DM48)&lt;(DK48+DN48))),Bonu16+Bonu9,Bonu9),0),IF(OR(AND((G48+J48)&gt;(H48+K48),(DJ48+DM48)&gt;(DK48+DN48)),AND((G48+J48)&lt;(H48+K48),(DJ48+DM48)&lt;(DK48+DN48))),Bonu16,0)),0)</f>
        <v>0</v>
      </c>
      <c r="DR48" s="61"/>
    </row>
    <row r="49" spans="1:122" x14ac:dyDescent="0.25">
      <c r="A49" s="80">
        <f t="shared" si="54"/>
        <v>0</v>
      </c>
      <c r="B49" s="74" t="str">
        <f t="shared" ref="B49:B51" si="66">I37</f>
        <v>Morocco</v>
      </c>
      <c r="C49" s="88">
        <v>30</v>
      </c>
      <c r="D49" s="89" t="s">
        <v>59</v>
      </c>
      <c r="E49" s="90">
        <v>45509.875</v>
      </c>
      <c r="F49" s="91" t="str">
        <f>IF(AND(G45&lt;&gt;"",H45&lt;&gt;""),IF((G45+J45)&gt;(H45+K45),F45,IF((G45+J45)&lt;(H45+K45),I45,"Match #26 Winner")),"Match #26 Winner")</f>
        <v>Match #26 Winner</v>
      </c>
      <c r="G49" s="68"/>
      <c r="H49" s="68"/>
      <c r="I49" s="92" t="str">
        <f>IF(AND(G47&lt;&gt;"",H47&lt;&gt;""),IF((G47+J47)&gt;(H47+K47),F47,IF((G47+J47)&lt;(H47+K47),I47,"Match #28 Winner")),"Match #28 Winner")</f>
        <v>Match #28 Winner</v>
      </c>
      <c r="J49" s="85"/>
      <c r="K49" s="85"/>
      <c r="L49" s="57"/>
      <c r="M49" s="80" t="str">
        <f t="shared" ref="M49:M51" ca="1" si="67">Q37</f>
        <v>Morocco</v>
      </c>
      <c r="N49" s="81" t="str">
        <f>IF(O4&lt;&gt;"",IF(KOMatchRule=1,F49,IF(AND(O47&lt;&gt;"",P47&lt;&gt;""),IF((O47+R47)&gt;(P47+S47),N47,IF((O47+R47)&lt;(P47+S47),Q47,"Match 28 Winner")),"Match 28 Winner")),"")</f>
        <v>Match 28 Winner</v>
      </c>
      <c r="O49" s="70"/>
      <c r="P49" s="70"/>
      <c r="Q49" s="82" t="str">
        <f>IF(O4&lt;&gt;"",IF(KOMatchRule=1,I49,IF(AND(O46&lt;&gt;"",P46&lt;&gt;""),IF((O46+R46)&gt;(P46+S46),N46,IF((O46+R46)&lt;(P46+S46),Q46,"Match 27 Winner")),"Match 27 Winner")),"")</f>
        <v>Match 27 Winner</v>
      </c>
      <c r="R49" s="87"/>
      <c r="S49" s="87"/>
      <c r="U49" s="73">
        <f>IF(KOMatchRule=1,IFERROR(IF(AND(G49&lt;&gt;"",H49&lt;&gt;"",O49&lt;&gt;"",P49&lt;&gt;""),IF(AND(G49=O49,H49=P49),Semi1,IF((G49-H49)=(O49-P49),Semi2,IF(AND((G49&gt;H49),(O49&gt;P49)),Semi3,IF(AND((H49&gt;G49),(P49&gt;O49)),Semi3,0)))),0),0)+IFERROR(IF(KOPSO=1,IF(AND(J49&lt;&gt;"",K49&lt;&gt;"",R49&lt;&gt;"",S49&lt;&gt;"",(G49-H49)=(O49-P49)),IF(AND(J49=R49,K49=S49),Pena1,IF((J49-K49)=(R49-S49),Pena2,IF(AND((J49&gt;K49),(R49&gt;S49)),Pena3,IF(AND((J49&lt;K49),(S49&gt;R49)),Pena3,0)))),0),0),0),IFERROR(IF(AND(F49=N49,I49=Q49,G49&lt;&gt;"",H49&lt;&gt;"",O49&lt;&gt;"",P49&lt;&gt;""),IF(AND(G49=O49,H49=P49),Semi1,IF((G49-H49)=(O49-P49),Semi2,IF(AND((G49&gt;H49),(O49&gt;P49)),Semi3,IF(AND((H49&gt;G49),(P49&gt;O49)),Semi3,0)))),0),0)+IFERROR(IF(KOPSO=1,IF(AND(F49=N49,I49=Q49,J49&lt;&gt;"",K49&lt;&gt;"",R49&lt;&gt;"",S49&lt;&gt;"",(G49-H49)=(O49-P49)),IF(AND(J49=R49,K49=S49),Pena1,IF((J49-K49)=(R49-S49),Pena2,IF(AND((J49&gt;K49),(R49&gt;S49)),Pena3,IF(AND((J49&lt;K49),(S49&gt;R49)),Pena3,0)))),0),0),0))</f>
        <v>0</v>
      </c>
      <c r="V49" s="73">
        <f>IF(SUM(B36:B39)=24,IF(KOMatchRule=0,IF(AND(SUM(B36:B39)=24,N49=F49,Q49=I49),IF(OR(AND((G49+J49)&gt;(H49+K49),(O49+R49)&gt;(P49+S49)),AND((G49+J49)&lt;(H49+K49),(O49+R49)&lt;(P49+S49))),Bonu16+Bonu9,Bonu9),0),IF(OR(AND((G49+J49)&gt;(H49+K49),(O49+R49)&gt;(P49+S49)),AND((G49+J49)&lt;(H49+K49),(O49+R49)&lt;(P49+S49))),Bonu16,0)),0)</f>
        <v>0</v>
      </c>
      <c r="W49" s="61"/>
      <c r="X49" s="80" t="str">
        <f t="shared" ref="X49:X51" ca="1" si="68">AB37</f>
        <v>Morocco</v>
      </c>
      <c r="Y49" s="81" t="str">
        <f>IF(Z4&lt;&gt;"",IF(KOMatchRule=1,F49,IF(AND(Z47&lt;&gt;"",AA47&lt;&gt;""),IF((Z47+AC47)&gt;(AA47+AD47),Y47,IF((Z47+AC47)&lt;(AA47+AD47),AB47,"Match 28 Winner")),"Match 28 Winner")),"")</f>
        <v>Match 28 Winner</v>
      </c>
      <c r="Z49" s="70"/>
      <c r="AA49" s="70"/>
      <c r="AB49" s="82" t="str">
        <f>IF(Z4&lt;&gt;"",IF(KOMatchRule=1,I49,IF(AND(Z46&lt;&gt;"",AA46&lt;&gt;""),IF((Z46+AC46)&gt;(AA46+AD46),Y46,IF((Z46+AC46)&lt;(AA46+AD46),AB46,"Match 27 Winner")),"Match 27 Winner")),"")</f>
        <v>Match 27 Winner</v>
      </c>
      <c r="AC49" s="87"/>
      <c r="AD49" s="87"/>
      <c r="AF49" s="73">
        <f>IF(KOMatchRule=1,IFERROR(IF(AND(G49&lt;&gt;"",H49&lt;&gt;"",Z49&lt;&gt;"",AA49&lt;&gt;""),IF(AND(G49=Z49,H49=AA49),Semi1,IF((G49-H49)=(Z49-AA49),Semi2,IF(AND((G49&gt;H49),(Z49&gt;AA49)),Semi3,IF(AND((H49&gt;G49),(AA49&gt;Z49)),Semi3,0)))),0),0)+IFERROR(IF(KOPSO=1,IF(AND(J49&lt;&gt;"",K49&lt;&gt;"",AC49&lt;&gt;"",AD49&lt;&gt;"",(G49-H49)=(Z49-AA49)),IF(AND(J49=AC49,K49=AD49),Pena1,IF((J49-K49)=(AC49-AD49),Pena2,IF(AND((J49&gt;K49),(AC49&gt;AD49)),Pena3,IF(AND((J49&lt;K49),(AD49&gt;AC49)),Pena3,0)))),0),0),0),IFERROR(IF(AND(F49=Y49,I49=AB49,G49&lt;&gt;"",H49&lt;&gt;"",Z49&lt;&gt;"",AA49&lt;&gt;""),IF(AND(G49=Z49,H49=AA49),Semi1,IF((G49-H49)=(Z49-AA49),Semi2,IF(AND((G49&gt;H49),(Z49&gt;AA49)),Semi3,IF(AND((H49&gt;G49),(AA49&gt;Z49)),Semi3,0)))),0),0)+IFERROR(IF(KOPSO=1,IF(AND(F49=Y49,I49=AB49,J49&lt;&gt;"",K49&lt;&gt;"",AC49&lt;&gt;"",AD49&lt;&gt;"",(G49-H49)=(Z49-AA49)),IF(AND(J49=AC49,K49=AD49),Pena1,IF((J49-K49)=(AC49-AD49),Pena2,IF(AND((J49&gt;K49),(AC49&gt;AD49)),Pena3,IF(AND((J49&lt;K49),(AD49&gt;AC49)),Pena3,0)))),0),0),0))</f>
        <v>0</v>
      </c>
      <c r="AG49" s="73">
        <f>IF(SUM(B36:B39)=24,IF(KOMatchRule=0,IF(AND(SUM(B36:B39)=24,Y49=F49,AB49=I49),IF(OR(AND((G49+J49)&gt;(H49+K49),(Z49+AC49)&gt;(AA49+AD49)),AND((G49+J49)&lt;(H49+K49),(Z49+AC49)&lt;(AA49+AD49))),Bonu16+Bonu9,Bonu9),0),IF(OR(AND((G49+J49)&gt;(H49+K49),(Z49+AC49)&gt;(AA49+AD49)),AND((G49+J49)&lt;(H49+K49),(Z49+AC49)&lt;(AA49+AD49))),Bonu16,0)),0)</f>
        <v>0</v>
      </c>
      <c r="AH49" s="61"/>
      <c r="AI49" s="80" t="str">
        <f t="shared" ref="AI49:AI51" ca="1" si="69">AM37</f>
        <v>Morocco</v>
      </c>
      <c r="AJ49" s="81" t="str">
        <f>IF(AK4&lt;&gt;"",IF(KOMatchRule=1,F49,IF(AND(AK47&lt;&gt;"",AL47&lt;&gt;""),IF((AK47+AN47)&gt;(AL47+AO47),AJ47,IF((AK47+AN47)&lt;(AL47+AO47),AM47,"Match 28 Winner")),"Match 28 Winner")),"")</f>
        <v>Match 28 Winner</v>
      </c>
      <c r="AK49" s="70"/>
      <c r="AL49" s="70"/>
      <c r="AM49" s="82" t="str">
        <f>IF(AK4&lt;&gt;"",IF(KOMatchRule=1,I49,IF(AND(AK46&lt;&gt;"",AL46&lt;&gt;""),IF((AK46+AN46)&gt;(AL46+AO46),AJ46,IF((AK46+AN46)&lt;(AL46+AO46),AM46,"Match 27 Winner")),"Match 27 Winner")),"")</f>
        <v>Match 27 Winner</v>
      </c>
      <c r="AN49" s="87"/>
      <c r="AO49" s="87"/>
      <c r="AQ49" s="73">
        <f>IF(KOMatchRule=1,IFERROR(IF(AND(G49&lt;&gt;"",H49&lt;&gt;"",AK49&lt;&gt;"",AL49&lt;&gt;""),IF(AND(G49=AK49,H49=AL49),Semi1,IF((G49-H49)=(AK49-AL49),Semi2,IF(AND((G49&gt;H49),(AK49&gt;AL49)),Semi3,IF(AND((H49&gt;G49),(AL49&gt;AK49)),Semi3,0)))),0),0)+IFERROR(IF(KOPSO=1,IF(AND(J49&lt;&gt;"",K49&lt;&gt;"",AN49&lt;&gt;"",AO49&lt;&gt;"",(G49-H49)=(AK49-AL49)),IF(AND(J49=AN49,K49=AO49),Pena1,IF((J49-K49)=(AN49-AO49),Pena2,IF(AND((J49&gt;K49),(AN49&gt;AO49)),Pena3,IF(AND((J49&lt;K49),(AO49&gt;AN49)),Pena3,0)))),0),0),0),IFERROR(IF(AND(F49=AJ49,I49=AM49,G49&lt;&gt;"",H49&lt;&gt;"",AK49&lt;&gt;"",AL49&lt;&gt;""),IF(AND(G49=AK49,H49=AL49),Semi1,IF((G49-H49)=(AK49-AL49),Semi2,IF(AND((G49&gt;H49),(AK49&gt;AL49)),Semi3,IF(AND((H49&gt;G49),(AL49&gt;AK49)),Semi3,0)))),0),0)+IFERROR(IF(KOPSO=1,IF(AND(F49=AJ49,I49=AM49,J49&lt;&gt;"",K49&lt;&gt;"",AN49&lt;&gt;"",AO49&lt;&gt;"",(G49-H49)=(AK49-AL49)),IF(AND(J49=AN49,K49=AO49),Pena1,IF((J49-K49)=(AN49-AO49),Pena2,IF(AND((J49&gt;K49),(AN49&gt;AO49)),Pena3,IF(AND((J49&lt;K49),(AO49&gt;AN49)),Pena3,0)))),0),0),0))</f>
        <v>0</v>
      </c>
      <c r="AR49" s="73">
        <f>IF(SUM(B36:B39)=24,IF(KOMatchRule=0,IF(AND(SUM(B36:B39)=24,AJ49=F49,AM49=I49),IF(OR(AND((G49+J49)&gt;(H49+K49),(AK49+AN49)&gt;(AL49+AO49)),AND((G49+J49)&lt;(H49+K49),(AK49+AN49)&lt;(AL49+AO49))),Bonu16+Bonu9,Bonu9),0),IF(OR(AND((G49+J49)&gt;(H49+K49),(AK49+AN49)&gt;(AL49+AO49)),AND((G49+J49)&lt;(H49+K49),(AK49+AN49)&lt;(AL49+AO49))),Bonu16,0)),0)</f>
        <v>0</v>
      </c>
      <c r="AS49" s="61"/>
      <c r="AT49" s="80" t="str">
        <f t="shared" ca="1" si="59"/>
        <v>Morocco</v>
      </c>
      <c r="AU49" s="81" t="str">
        <f>IF(AV4&lt;&gt;"",IF(KOMatchRule=1,F49,IF(AND(AV47&lt;&gt;"",AW47&lt;&gt;""),IF((AV47+AY47)&gt;(AW47+AZ47),AU47,IF((AV47+AY47)&lt;(AW47+AZ47),AX47,"Match 28 Winner")),"Match 28 Winner")),"")</f>
        <v>Match 28 Winner</v>
      </c>
      <c r="AV49" s="70"/>
      <c r="AW49" s="70"/>
      <c r="AX49" s="82" t="str">
        <f>IF(AV4&lt;&gt;"",IF(KOMatchRule=1,I49,IF(AND(AV46&lt;&gt;"",AW46&lt;&gt;""),IF((AV46+AY46)&gt;(AW46+AZ46),AU46,IF((AV46+AY46)&lt;(AW46+AZ46),AX46,"Match 27 Winner")),"Match 27 Winner")),"")</f>
        <v>Match 27 Winner</v>
      </c>
      <c r="AY49" s="87"/>
      <c r="AZ49" s="87"/>
      <c r="BB49" s="73">
        <f>IF(KOMatchRule=1,IFERROR(IF(AND(G49&lt;&gt;"",H49&lt;&gt;"",AV49&lt;&gt;"",AW49&lt;&gt;""),IF(AND(G49=AV49,H49=AW49),Semi1,IF((G49-H49)=(AV49-AW49),Semi2,IF(AND((G49&gt;H49),(AV49&gt;AW49)),Semi3,IF(AND((H49&gt;G49),(AW49&gt;AV49)),Semi3,0)))),0),0)+IFERROR(IF(KOPSO=1,IF(AND(J49&lt;&gt;"",K49&lt;&gt;"",AY49&lt;&gt;"",AZ49&lt;&gt;"",(G49-H49)=(AV49-AW49)),IF(AND(J49=AY49,K49=AZ49),Pena1,IF((J49-K49)=(AY49-AZ49),Pena2,IF(AND((J49&gt;K49),(AY49&gt;AZ49)),Pena3,IF(AND((J49&lt;K49),(AZ49&gt;AY49)),Pena3,0)))),0),0),0),IFERROR(IF(AND(F49=AU49,I49=AX49,G49&lt;&gt;"",H49&lt;&gt;"",AV49&lt;&gt;"",AW49&lt;&gt;""),IF(AND(G49=AV49,H49=AW49),Semi1,IF((G49-H49)=(AV49-AW49),Semi2,IF(AND((G49&gt;H49),(AV49&gt;AW49)),Semi3,IF(AND((H49&gt;G49),(AW49&gt;AV49)),Semi3,0)))),0),0)+IFERROR(IF(KOPSO=1,IF(AND(F49=AU49,I49=AX49,J49&lt;&gt;"",K49&lt;&gt;"",AY49&lt;&gt;"",AZ49&lt;&gt;"",(G49-H49)=(AV49-AW49)),IF(AND(J49=AY49,K49=AZ49),Pena1,IF((J49-K49)=(AY49-AZ49),Pena2,IF(AND((J49&gt;K49),(AY49&gt;AZ49)),Pena3,IF(AND((J49&lt;K49),(AZ49&gt;AY49)),Pena3,0)))),0),0),0))</f>
        <v>0</v>
      </c>
      <c r="BC49" s="73">
        <f>IF(SUM(B36:B39)=24,IF(KOMatchRule=0,IF(AND(SUM(B36:B39)=24,AU49=F49,AX49=I49),IF(OR(AND((G49+J49)&gt;(H49+K49),(AV49+AY49)&gt;(AW49+AZ49)),AND((G49+J49)&lt;(H49+K49),(AV49+AY49)&lt;(AW49+AZ49))),Bonu16+Bonu9,Bonu9),0),IF(OR(AND((G49+J49)&gt;(H49+K49),(AV49+AY49)&gt;(AW49+AZ49)),AND((G49+J49)&lt;(H49+K49),(AV49+AY49)&lt;(AW49+AZ49))),Bonu16,0)),0)</f>
        <v>0</v>
      </c>
      <c r="BD49" s="61"/>
      <c r="BE49" s="80" t="str">
        <f t="shared" ca="1" si="60"/>
        <v>Morocco</v>
      </c>
      <c r="BF49" s="81" t="str">
        <f>IF(BG4&lt;&gt;"",IF(KOMatchRule=1,F49,IF(AND(BG47&lt;&gt;"",BH47&lt;&gt;""),IF((BG47+BJ47)&gt;(BH47+BK47),BF47,IF((BG47+BJ47)&lt;(BH47+BK47),BI47,"Match 28 Winner")),"Match 28 Winner")),"")</f>
        <v>Match 28 Winner</v>
      </c>
      <c r="BG49" s="70"/>
      <c r="BH49" s="70"/>
      <c r="BI49" s="82" t="str">
        <f>IF(BG4&lt;&gt;"",IF(KOMatchRule=1,I49,IF(AND(BG46&lt;&gt;"",BH46&lt;&gt;""),IF((BG46+BJ46)&gt;(BH46+BK46),BF46,IF((BG46+BJ46)&lt;(BH46+BK46),BI46,"Match 27 Winner")),"Match 27 Winner")),"")</f>
        <v>Match 27 Winner</v>
      </c>
      <c r="BJ49" s="87"/>
      <c r="BK49" s="87"/>
      <c r="BM49" s="73">
        <f>IF(KOMatchRule=1,IFERROR(IF(AND(G49&lt;&gt;"",H49&lt;&gt;"",BG49&lt;&gt;"",BH49&lt;&gt;""),IF(AND(G49=BG49,H49=BH49),Semi1,IF((G49-H49)=(BG49-BH49),Semi2,IF(AND((G49&gt;H49),(BG49&gt;BH49)),Semi3,IF(AND((H49&gt;G49),(BH49&gt;BG49)),Semi3,0)))),0),0)+IFERROR(IF(KOPSO=1,IF(AND(J49&lt;&gt;"",K49&lt;&gt;"",BJ49&lt;&gt;"",BK49&lt;&gt;"",(G49-H49)=(BG49-BH49)),IF(AND(J49=BJ49,K49=BK49),Pena1,IF((J49-K49)=(BJ49-BK49),Pena2,IF(AND((J49&gt;K49),(BJ49&gt;BK49)),Pena3,IF(AND((J49&lt;K49),(BK49&gt;BJ49)),Pena3,0)))),0),0),0),IFERROR(IF(AND(F49=BF49,I49=BI49,G49&lt;&gt;"",H49&lt;&gt;"",BG49&lt;&gt;"",BH49&lt;&gt;""),IF(AND(G49=BG49,H49=BH49),Semi1,IF((G49-H49)=(BG49-BH49),Semi2,IF(AND((G49&gt;H49),(BG49&gt;BH49)),Semi3,IF(AND((H49&gt;G49),(BH49&gt;BG49)),Semi3,0)))),0),0)+IFERROR(IF(KOPSO=1,IF(AND(F49=BF49,I49=BI49,J49&lt;&gt;"",K49&lt;&gt;"",BJ49&lt;&gt;"",BK49&lt;&gt;"",(G49-H49)=(BG49-BH49)),IF(AND(J49=BJ49,K49=BK49),Pena1,IF((J49-K49)=(BJ49-BK49),Pena2,IF(AND((J49&gt;K49),(BJ49&gt;BK49)),Pena3,IF(AND((J49&lt;K49),(BK49&gt;BJ49)),Pena3,0)))),0),0),0))</f>
        <v>0</v>
      </c>
      <c r="BN49" s="73">
        <f>IF(SUM(B36:B39)=24,IF(KOMatchRule=0,IF(AND(SUM(B36:B39)=24,BF49=F49,BI49=I49),IF(OR(AND((G49+J49)&gt;(H49+K49),(BG49+BJ49)&gt;(BH49+BK49)),AND((G49+J49)&lt;(H49+K49),(BG49+BJ49)&lt;(BH49+BK49))),Bonu16+Bonu9,Bonu9),0),IF(OR(AND((G49+J49)&gt;(H49+K49),(BG49+BJ49)&gt;(BH49+BK49)),AND((G49+J49)&lt;(H49+K49),(BG49+BJ49)&lt;(BH49+BK49))),Bonu16,0)),0)</f>
        <v>0</v>
      </c>
      <c r="BO49" s="61"/>
      <c r="BP49" s="80" t="str">
        <f t="shared" ca="1" si="61"/>
        <v>Morocco</v>
      </c>
      <c r="BQ49" s="81" t="str">
        <f>IF(BR4&lt;&gt;"",IF(KOMatchRule=1,F49,IF(AND(BR47&lt;&gt;"",BS47&lt;&gt;""),IF((BR47+BU47)&gt;(BS47+BV47),BQ47,IF((BR47+BU47)&lt;(BS47+BV47),BT47,"Match 28 Winner")),"Match 28 Winner")),"")</f>
        <v>Match 28 Winner</v>
      </c>
      <c r="BR49" s="70"/>
      <c r="BS49" s="70"/>
      <c r="BT49" s="82" t="str">
        <f>IF(BR4&lt;&gt;"",IF(KOMatchRule=1,I49,IF(AND(BR46&lt;&gt;"",BS46&lt;&gt;""),IF((BR46+BU46)&gt;(BS46+BV46),BQ46,IF((BR46+BU46)&lt;(BS46+BV46),BT46,"Match 27 Winner")),"Match 27 Winner")),"")</f>
        <v>Match 27 Winner</v>
      </c>
      <c r="BU49" s="87"/>
      <c r="BV49" s="87"/>
      <c r="BX49" s="73">
        <f>IF(KOMatchRule=1,IFERROR(IF(AND(G49&lt;&gt;"",H49&lt;&gt;"",BR49&lt;&gt;"",BS49&lt;&gt;""),IF(AND(G49=BR49,H49=BS49),Semi1,IF((G49-H49)=(BR49-BS49),Semi2,IF(AND((G49&gt;H49),(BR49&gt;BS49)),Semi3,IF(AND((H49&gt;G49),(BS49&gt;BR49)),Semi3,0)))),0),0)+IFERROR(IF(KOPSO=1,IF(AND(J49&lt;&gt;"",K49&lt;&gt;"",BU49&lt;&gt;"",BV49&lt;&gt;"",(G49-H49)=(BR49-BS49)),IF(AND(J49=BU49,K49=BV49),Pena1,IF((J49-K49)=(BU49-BV49),Pena2,IF(AND((J49&gt;K49),(BU49&gt;BV49)),Pena3,IF(AND((J49&lt;K49),(BV49&gt;BU49)),Pena3,0)))),0),0),0),IFERROR(IF(AND(F49=BQ49,I49=BT49,G49&lt;&gt;"",H49&lt;&gt;"",BR49&lt;&gt;"",BS49&lt;&gt;""),IF(AND(G49=BR49,H49=BS49),Semi1,IF((G49-H49)=(BR49-BS49),Semi2,IF(AND((G49&gt;H49),(BR49&gt;BS49)),Semi3,IF(AND((H49&gt;G49),(BS49&gt;BR49)),Semi3,0)))),0),0)+IFERROR(IF(KOPSO=1,IF(AND(F49=BQ49,I49=BT49,J49&lt;&gt;"",K49&lt;&gt;"",BU49&lt;&gt;"",BV49&lt;&gt;"",(G49-H49)=(BR49-BS49)),IF(AND(J49=BU49,K49=BV49),Pena1,IF((J49-K49)=(BU49-BV49),Pena2,IF(AND((J49&gt;K49),(BU49&gt;BV49)),Pena3,IF(AND((J49&lt;K49),(BV49&gt;BU49)),Pena3,0)))),0),0),0))</f>
        <v>0</v>
      </c>
      <c r="BY49" s="73">
        <f>IF(SUM(B36:B39)=24,IF(KOMatchRule=0,IF(AND(SUM(B36:B39)=24,BQ49=F49,BT49=I49),IF(OR(AND((G49+J49)&gt;(H49+K49),(BR49+BU49)&gt;(BS49+BV49)),AND((G49+J49)&lt;(H49+K49),(BR49+BU49)&lt;(BS49+BV49))),Bonu16+Bonu9,Bonu9),0),IF(OR(AND((G49+J49)&gt;(H49+K49),(BR49+BU49)&gt;(BS49+BV49)),AND((G49+J49)&lt;(H49+K49),(BR49+BU49)&lt;(BS49+BV49))),Bonu16,0)),0)</f>
        <v>0</v>
      </c>
      <c r="BZ49" s="61"/>
      <c r="CA49" s="80" t="str">
        <f t="shared" ca="1" si="62"/>
        <v>Morocco</v>
      </c>
      <c r="CB49" s="81" t="str">
        <f>IF(CC4&lt;&gt;"",IF(KOMatchRule=1,F49,IF(AND(CC47&lt;&gt;"",CD47&lt;&gt;""),IF((CC47+CF47)&gt;(CD47+CG47),CB47,IF((CC47+CF47)&lt;(CD47+CG47),CE47,"Match 28 Winner")),"Match 28 Winner")),"")</f>
        <v>Match 28 Winner</v>
      </c>
      <c r="CC49" s="70"/>
      <c r="CD49" s="70"/>
      <c r="CE49" s="82" t="str">
        <f>IF(CC4&lt;&gt;"",IF(KOMatchRule=1,I49,IF(AND(CC46&lt;&gt;"",CD46&lt;&gt;""),IF((CC46+CF46)&gt;(CD46+CG46),CB46,IF((CC46+CF46)&lt;(CD46+CG46),CE46,"Match 27 Winner")),"Match 27 Winner")),"")</f>
        <v>Match 27 Winner</v>
      </c>
      <c r="CF49" s="87"/>
      <c r="CG49" s="87"/>
      <c r="CI49" s="73">
        <f>IF(KOMatchRule=1,IFERROR(IF(AND(G49&lt;&gt;"",H49&lt;&gt;"",CC49&lt;&gt;"",CD49&lt;&gt;""),IF(AND(G49=CC49,H49=CD49),Semi1,IF((G49-H49)=(CC49-CD49),Semi2,IF(AND((G49&gt;H49),(CC49&gt;CD49)),Semi3,IF(AND((H49&gt;G49),(CD49&gt;CC49)),Semi3,0)))),0),0)+IFERROR(IF(KOPSO=1,IF(AND(J49&lt;&gt;"",K49&lt;&gt;"",CF49&lt;&gt;"",CG49&lt;&gt;"",(G49-H49)=(CC49-CD49)),IF(AND(J49=CF49,K49=CG49),Pena1,IF((J49-K49)=(CF49-CG49),Pena2,IF(AND((J49&gt;K49),(CF49&gt;CG49)),Pena3,IF(AND((J49&lt;K49),(CG49&gt;CF49)),Pena3,0)))),0),0),0),IFERROR(IF(AND(F49=CB49,I49=CE49,G49&lt;&gt;"",H49&lt;&gt;"",CC49&lt;&gt;"",CD49&lt;&gt;""),IF(AND(G49=CC49,H49=CD49),Semi1,IF((G49-H49)=(CC49-CD49),Semi2,IF(AND((G49&gt;H49),(CC49&gt;CD49)),Semi3,IF(AND((H49&gt;G49),(CD49&gt;CC49)),Semi3,0)))),0),0)+IFERROR(IF(KOPSO=1,IF(AND(F49=CB49,I49=CE49,J49&lt;&gt;"",K49&lt;&gt;"",CF49&lt;&gt;"",CG49&lt;&gt;"",(G49-H49)=(CC49-CD49)),IF(AND(J49=CF49,K49=CG49),Pena1,IF((J49-K49)=(CF49-CG49),Pena2,IF(AND((J49&gt;K49),(CF49&gt;CG49)),Pena3,IF(AND((J49&lt;K49),(CG49&gt;CF49)),Pena3,0)))),0),0),0))</f>
        <v>0</v>
      </c>
      <c r="CJ49" s="73">
        <f>IF(SUM(B36:B39)=24,IF(KOMatchRule=0,IF(AND(SUM(B36:B39)=24,CB49=F49,CE49=I49),IF(OR(AND((G49+J49)&gt;(H49+K49),(CC49+CF49)&gt;(CD49+CG49)),AND((G49+J49)&lt;(H49+K49),(CC49+CF49)&lt;(CD49+CG49))),Bonu16+Bonu9,Bonu9),0),IF(OR(AND((G49+J49)&gt;(H49+K49),(CC49+CF49)&gt;(CD49+CG49)),AND((G49+J49)&lt;(H49+K49),(CC49+CF49)&lt;(CD49+CG49))),Bonu16,0)),0)</f>
        <v>0</v>
      </c>
      <c r="CK49" s="61"/>
      <c r="CL49" s="80" t="str">
        <f t="shared" ca="1" si="63"/>
        <v>Morocco</v>
      </c>
      <c r="CM49" s="81" t="str">
        <f>IF(CN4&lt;&gt;"",IF(KOMatchRule=1,F49,IF(AND(CN47&lt;&gt;"",CO47&lt;&gt;""),IF((CN47+CQ47)&gt;(CO47+CR47),CM47,IF((CN47+CQ47)&lt;(CO47+CR47),CP47,"Match 28 Winner")),"Match 28 Winner")),"")</f>
        <v>Match 28 Winner</v>
      </c>
      <c r="CN49" s="70"/>
      <c r="CO49" s="70"/>
      <c r="CP49" s="82" t="str">
        <f>IF(CN4&lt;&gt;"",IF(KOMatchRule=1,I49,IF(AND(CN46&lt;&gt;"",CO46&lt;&gt;""),IF((CN46+CQ46)&gt;(CO46+CR46),CM46,IF((CN46+CQ46)&lt;(CO46+CR46),CP46,"Match 27 Winner")),"Match 27 Winner")),"")</f>
        <v>Match 27 Winner</v>
      </c>
      <c r="CQ49" s="87"/>
      <c r="CR49" s="87"/>
      <c r="CT49" s="73">
        <f>IF(KOMatchRule=1,IFERROR(IF(AND(G49&lt;&gt;"",H49&lt;&gt;"",CN49&lt;&gt;"",CO49&lt;&gt;""),IF(AND(G49=CN49,H49=CO49),Semi1,IF((G49-H49)=(CN49-CO49),Semi2,IF(AND((G49&gt;H49),(CN49&gt;CO49)),Semi3,IF(AND((H49&gt;G49),(CO49&gt;CN49)),Semi3,0)))),0),0)+IFERROR(IF(KOPSO=1,IF(AND(J49&lt;&gt;"",K49&lt;&gt;"",CQ49&lt;&gt;"",CR49&lt;&gt;"",(G49-H49)=(CN49-CO49)),IF(AND(J49=CQ49,K49=CR49),Pena1,IF((J49-K49)=(CQ49-CR49),Pena2,IF(AND((J49&gt;K49),(CQ49&gt;CR49)),Pena3,IF(AND((J49&lt;K49),(CR49&gt;CQ49)),Pena3,0)))),0),0),0),IFERROR(IF(AND(F49=CM49,I49=CP49,G49&lt;&gt;"",H49&lt;&gt;"",CN49&lt;&gt;"",CO49&lt;&gt;""),IF(AND(G49=CN49,H49=CO49),Semi1,IF((G49-H49)=(CN49-CO49),Semi2,IF(AND((G49&gt;H49),(CN49&gt;CO49)),Semi3,IF(AND((H49&gt;G49),(CO49&gt;CN49)),Semi3,0)))),0),0)+IFERROR(IF(KOPSO=1,IF(AND(F49=CM49,I49=CP49,J49&lt;&gt;"",K49&lt;&gt;"",CQ49&lt;&gt;"",CR49&lt;&gt;"",(G49-H49)=(CN49-CO49)),IF(AND(J49=CQ49,K49=CR49),Pena1,IF((J49-K49)=(CQ49-CR49),Pena2,IF(AND((J49&gt;K49),(CQ49&gt;CR49)),Pena3,IF(AND((J49&lt;K49),(CR49&gt;CQ49)),Pena3,0)))),0),0),0))</f>
        <v>0</v>
      </c>
      <c r="CU49" s="73">
        <f>IF(SUM(B36:B39)=24,IF(KOMatchRule=0,IF(AND(SUM(B36:B39)=24,CM49=F49,CP49=I49),IF(OR(AND((G49+J49)&gt;(H49+K49),(CN49+CQ49)&gt;(CO49+CR49)),AND((G49+J49)&lt;(H49+K49),(CN49+CQ49)&lt;(CO49+CR49))),Bonu16+Bonu9,Bonu9),0),IF(OR(AND((G49+J49)&gt;(H49+K49),(CN49+CQ49)&gt;(CO49+CR49)),AND((G49+J49)&lt;(H49+K49),(CN49+CQ49)&lt;(CO49+CR49))),Bonu16,0)),0)</f>
        <v>0</v>
      </c>
      <c r="CV49" s="61"/>
      <c r="CW49" s="80" t="str">
        <f t="shared" ca="1" si="64"/>
        <v>Morocco</v>
      </c>
      <c r="CX49" s="81" t="str">
        <f>IF(CY4&lt;&gt;"",IF(KOMatchRule=1,F49,IF(AND(CY47&lt;&gt;"",CZ47&lt;&gt;""),IF((CY47+DB47)&gt;(CZ47+DC47),CX47,IF((CY47+DB47)&lt;(CZ47+DC47),DA47,"Match 28 Winner")),"Match 28 Winner")),"")</f>
        <v>Match 28 Winner</v>
      </c>
      <c r="CY49" s="70"/>
      <c r="CZ49" s="70"/>
      <c r="DA49" s="82" t="str">
        <f>IF(CY4&lt;&gt;"",IF(KOMatchRule=1,I49,IF(AND(CY46&lt;&gt;"",CZ46&lt;&gt;""),IF((CY46+DB46)&gt;(CZ46+DC46),CX46,IF((CY46+DB46)&lt;(CZ46+DC46),DA46,"Match 27 Winner")),"Match 27 Winner")),"")</f>
        <v>Match 27 Winner</v>
      </c>
      <c r="DB49" s="87"/>
      <c r="DC49" s="87"/>
      <c r="DE49" s="73">
        <f>IF(KOMatchRule=1,IFERROR(IF(AND(G49&lt;&gt;"",H49&lt;&gt;"",CY49&lt;&gt;"",CZ49&lt;&gt;""),IF(AND(G49=CY49,H49=CZ49),Semi1,IF((G49-H49)=(CY49-CZ49),Semi2,IF(AND((G49&gt;H49),(CY49&gt;CZ49)),Semi3,IF(AND((H49&gt;G49),(CZ49&gt;CY49)),Semi3,0)))),0),0)+IFERROR(IF(KOPSO=1,IF(AND(J49&lt;&gt;"",K49&lt;&gt;"",DB49&lt;&gt;"",DC49&lt;&gt;"",(G49-H49)=(CY49-CZ49)),IF(AND(J49=DB49,K49=DC49),Pena1,IF((J49-K49)=(DB49-DC49),Pena2,IF(AND((J49&gt;K49),(DB49&gt;DC49)),Pena3,IF(AND((J49&lt;K49),(DC49&gt;DB49)),Pena3,0)))),0),0),0),IFERROR(IF(AND(F49=CX49,I49=DA49,G49&lt;&gt;"",H49&lt;&gt;"",CY49&lt;&gt;"",CZ49&lt;&gt;""),IF(AND(G49=CY49,H49=CZ49),Semi1,IF((G49-H49)=(CY49-CZ49),Semi2,IF(AND((G49&gt;H49),(CY49&gt;CZ49)),Semi3,IF(AND((H49&gt;G49),(CZ49&gt;CY49)),Semi3,0)))),0),0)+IFERROR(IF(KOPSO=1,IF(AND(F49=CX49,I49=DA49,J49&lt;&gt;"",K49&lt;&gt;"",DB49&lt;&gt;"",DC49&lt;&gt;"",(G49-H49)=(CY49-CZ49)),IF(AND(J49=DB49,K49=DC49),Pena1,IF((J49-K49)=(DB49-DC49),Pena2,IF(AND((J49&gt;K49),(DB49&gt;DC49)),Pena3,IF(AND((J49&lt;K49),(DC49&gt;DB49)),Pena3,0)))),0),0),0))</f>
        <v>0</v>
      </c>
      <c r="DF49" s="73">
        <f>IF(SUM(B36:B39)=24,IF(KOMatchRule=0,IF(AND(SUM(B36:B39)=24,CX49=F49,DA49=I49),IF(OR(AND((G49+J49)&gt;(H49+K49),(CY49+DB49)&gt;(CZ49+DC49)),AND((G49+J49)&lt;(H49+K49),(CY49+DB49)&lt;(CZ49+DC49))),Bonu16+Bonu9,Bonu9),0),IF(OR(AND((G49+J49)&gt;(H49+K49),(CY49+DB49)&gt;(CZ49+DC49)),AND((G49+J49)&lt;(H49+K49),(CY49+DB49)&lt;(CZ49+DC49))),Bonu16,0)),0)</f>
        <v>0</v>
      </c>
      <c r="DG49" s="61"/>
      <c r="DH49" s="80" t="str">
        <f t="shared" ca="1" si="65"/>
        <v>Morocco</v>
      </c>
      <c r="DI49" s="81" t="str">
        <f>IF(DJ4&lt;&gt;"",IF(KOMatchRule=1,F49,IF(AND(DJ47&lt;&gt;"",DK47&lt;&gt;""),IF((DJ47+DM47)&gt;(DK47+DN47),DI47,IF((DJ47+DM47)&lt;(DK47+DN47),DL47,"Match 28 Winner")),"Match 28 Winner")),"")</f>
        <v>Match 28 Winner</v>
      </c>
      <c r="DJ49" s="70"/>
      <c r="DK49" s="70"/>
      <c r="DL49" s="82" t="str">
        <f>IF(DJ4&lt;&gt;"",IF(KOMatchRule=1,I49,IF(AND(DJ46&lt;&gt;"",DK46&lt;&gt;""),IF((DJ46+DM46)&gt;(DK46+DN46),DI46,IF((DJ46+DM46)&lt;(DK46+DN46),DL46,"Match 27 Winner")),"Match 27 Winner")),"")</f>
        <v>Match 27 Winner</v>
      </c>
      <c r="DM49" s="87"/>
      <c r="DN49" s="87"/>
      <c r="DP49" s="73">
        <f>IF(KOMatchRule=1,IFERROR(IF(AND(G49&lt;&gt;"",H49&lt;&gt;"",DJ49&lt;&gt;"",DK49&lt;&gt;""),IF(AND(G49=DJ49,H49=DK49),Semi1,IF((G49-H49)=(DJ49-DK49),Semi2,IF(AND((G49&gt;H49),(DJ49&gt;DK49)),Semi3,IF(AND((H49&gt;G49),(DK49&gt;DJ49)),Semi3,0)))),0),0)+IFERROR(IF(KOPSO=1,IF(AND(J49&lt;&gt;"",K49&lt;&gt;"",DM49&lt;&gt;"",DN49&lt;&gt;"",(G49-H49)=(DJ49-DK49)),IF(AND(J49=DM49,K49=DN49),Pena1,IF((J49-K49)=(DM49-DN49),Pena2,IF(AND((J49&gt;K49),(DM49&gt;DN49)),Pena3,IF(AND((J49&lt;K49),(DN49&gt;DM49)),Pena3,0)))),0),0),0),IFERROR(IF(AND(F49=DI49,I49=DL49,G49&lt;&gt;"",H49&lt;&gt;"",DJ49&lt;&gt;"",DK49&lt;&gt;""),IF(AND(G49=DJ49,H49=DK49),Semi1,IF((G49-H49)=(DJ49-DK49),Semi2,IF(AND((G49&gt;H49),(DJ49&gt;DK49)),Semi3,IF(AND((H49&gt;G49),(DK49&gt;DJ49)),Semi3,0)))),0),0)+IFERROR(IF(KOPSO=1,IF(AND(F49=DI49,I49=DL49,J49&lt;&gt;"",K49&lt;&gt;"",DM49&lt;&gt;"",DN49&lt;&gt;"",(G49-H49)=(DJ49-DK49)),IF(AND(J49=DM49,K49=DN49),Pena1,IF((J49-K49)=(DM49-DN49),Pena2,IF(AND((J49&gt;K49),(DM49&gt;DN49)),Pena3,IF(AND((J49&lt;K49),(DN49&gt;DM49)),Pena3,0)))),0),0),0))</f>
        <v>0</v>
      </c>
      <c r="DQ49" s="73">
        <f>IF(SUM(B36:B39)=24,IF(KOMatchRule=0,IF(AND(SUM(B36:B39)=24,DI49=F49,DL49=I49),IF(OR(AND((G49+J49)&gt;(H49+K49),(DJ49+DM49)&gt;(DK49+DN49)),AND((G49+J49)&lt;(H49+K49),(DJ49+DM49)&lt;(DK49+DN49))),Bonu16+Bonu9,Bonu9),0),IF(OR(AND((G49+J49)&gt;(H49+K49),(DJ49+DM49)&gt;(DK49+DN49)),AND((G49+J49)&lt;(H49+K49),(DJ49+DM49)&lt;(DK49+DN49))),Bonu16,0)),0)</f>
        <v>0</v>
      </c>
      <c r="DR49" s="61"/>
    </row>
    <row r="50" spans="1:122" x14ac:dyDescent="0.25">
      <c r="A50" s="80">
        <f t="shared" si="54"/>
        <v>0</v>
      </c>
      <c r="B50" s="74" t="str">
        <f t="shared" si="66"/>
        <v>Spain</v>
      </c>
      <c r="C50" s="93">
        <v>31</v>
      </c>
      <c r="D50" s="94" t="s">
        <v>60</v>
      </c>
      <c r="E50" s="95">
        <v>45512.708333333336</v>
      </c>
      <c r="F50" s="96" t="str">
        <f>IF(AND(G48&lt;&gt;"",H48&lt;&gt;""),IF((G48+J48)&lt;(H48+K48),F48,IF((G48+J48)&gt;(H48+K48),I48,"Match #29 Loser")),"Match #29 Loser")</f>
        <v>Match #29 Loser</v>
      </c>
      <c r="G50" s="68"/>
      <c r="H50" s="68"/>
      <c r="I50" s="97" t="str">
        <f>IF(AND(G49&lt;&gt;"",H49&lt;&gt;""),IF((G49+J49)&lt;(H49+K49),F49,IF((G49+J49)&gt;(H49+K49),I49,"Match #30 Loser")),"Match #30 Loser")</f>
        <v>Match #30 Loser</v>
      </c>
      <c r="J50" s="85"/>
      <c r="K50" s="85"/>
      <c r="L50" s="57"/>
      <c r="M50" s="80" t="str">
        <f t="shared" ca="1" si="67"/>
        <v>Spain</v>
      </c>
      <c r="N50" s="152" t="str">
        <f>IF(O4&lt;&gt;"",IF(KOMatchRule=1,F50,IF(AND(O48&lt;&gt;"",P48&lt;&gt;""),IF((O48+R48)&lt;(P48+S48),N48,IF((O48+R48)&gt;(P48+S48),Q48,"Match 29 Loser")),"Match 29 Loser")),"")</f>
        <v>Match 29 Loser</v>
      </c>
      <c r="O50" s="70"/>
      <c r="P50" s="70"/>
      <c r="Q50" s="98" t="str">
        <f>IF(O4&lt;&gt;"",IF(KOMatchRule=1,I50,IF(AND(O49&lt;&gt;"",P49&lt;&gt;""),IF((O49+R49)&lt;(P49+S49),N49,IF((O49+R49)&gt;(P49+S49),Q49,"Match 30 Loser")),"Match 30 Loser")),"")</f>
        <v>Match 30 Loser</v>
      </c>
      <c r="R50" s="87"/>
      <c r="S50" s="87"/>
      <c r="U50" s="73">
        <f>IF(KOMatchRule=1,IFERROR(IF(AND(G50&lt;&gt;"",H50&lt;&gt;"",O50&lt;&gt;"",P50&lt;&gt;""),IF(AND(G50=O50,H50=P50),Thir1,IF((G50-H50)=(O50-P50),Thir2,IF(AND((G50&gt;H50),(O50&gt;P50)),Thir3,IF(AND((H50&gt;G50),(P50&gt;O50)),Thir3,0)))),0),0)+IFERROR(IF(KOPSO=1,IF(AND(J50&lt;&gt;"",K50&lt;&gt;"",R50&lt;&gt;"",S50&lt;&gt;"",(G50-H50)=(O50-P50)),IF(AND(J50=R50,K50=S50),Pena1,IF((J50-K50)=(R50-S50),Pena2,IF(AND((J50&gt;K50),(R50&gt;S50)),Pena3,IF(AND((J50&lt;K50),(S50&gt;R50)),Pena3,0)))),0),0),0),IFERROR(IF(AND(F50=N50,I50=Q50,G50&lt;&gt;"",H50&lt;&gt;"",O50&lt;&gt;"",P50&lt;&gt;""),IF(AND(G50=O50,H50=P50),Thir1,IF((G50-H50)=(O50-P50),Thir2,IF(AND((G50&gt;H50),(O50&gt;P50)),Thir3,IF(AND((H50&gt;G50),(P50&gt;O50)),Thir3,0)))),0),0)+IFERROR(IF(KOPSO=1,IF(AND(F50=N50,I50=Q50,J50&lt;&gt;"",K50&lt;&gt;"",R50&lt;&gt;"",S50&lt;&gt;"",(G50-H50)=(O50-P50)),IF(AND(J50=R50,K50=S50),Pena1,IF((J50-K50)=(R50-S50),Pena2,IF(AND((J50&gt;K50),(R50&gt;S50)),Pena3,IF(AND((J50&lt;K50),(S50&gt;R50)),Pena3,0)))),0),0),0))</f>
        <v>0</v>
      </c>
      <c r="V50" s="73">
        <f>IF(SUM(B36:B39)=24,IF(KOMatchRule=0,IF(AND(SUM(B36:B39)=24,N50=F50,Q50=I50),IF(OR(AND((G50+J50)&gt;(H50+K50),(O50+R50)&gt;(P50+S50)),AND((G50+J50)&lt;(H50+K50),(O50+R50)&lt;(P50+S50))),Bonu16+Bonu9,Bonu9),0),IF(OR(AND((G50+J50)&gt;(H50+K50),(O50+R50)&gt;(P50+S50)),AND((G50+J50)&lt;(H50+K50),(O50+R50)&lt;(P50+S50))),Bonu16,0)),0)</f>
        <v>0</v>
      </c>
      <c r="W50" s="61"/>
      <c r="X50" s="80" t="str">
        <f t="shared" ca="1" si="68"/>
        <v>Spain</v>
      </c>
      <c r="Y50" s="152" t="str">
        <f>IF(Z4&lt;&gt;"",IF(KOMatchRule=1,F50,IF(AND(Z48&lt;&gt;"",AA48&lt;&gt;""),IF((Z48+AC48)&lt;(AA48+AD48),Y48,IF((Z48+AC48)&gt;(AA48+AD48),AB48,"Match 29 Loser")),"Match 29 Loser")),"")</f>
        <v>Match 29 Loser</v>
      </c>
      <c r="Z50" s="70"/>
      <c r="AA50" s="70"/>
      <c r="AB50" s="98" t="str">
        <f>IF(Z4&lt;&gt;"",IF(KOMatchRule=1,I50,IF(AND(Z49&lt;&gt;"",AA49&lt;&gt;""),IF((Z49+AC49)&lt;(AA49+AD49),Y49,IF((Z49+AC49)&gt;(AA49+AD49),AB49,"Match 30 Loser")),"Match 30 Loser")),"")</f>
        <v>Match 30 Loser</v>
      </c>
      <c r="AC50" s="87"/>
      <c r="AD50" s="87"/>
      <c r="AF50" s="73">
        <f>IF(KOMatchRule=1,IFERROR(IF(AND(G50&lt;&gt;"",H50&lt;&gt;"",Z50&lt;&gt;"",AA50&lt;&gt;""),IF(AND(G50=Z50,H50=AA50),Thir1,IF((G50-H50)=(Z50-AA50),Thir2,IF(AND((G50&gt;H50),(Z50&gt;AA50)),Thir3,IF(AND((H50&gt;G50),(AA50&gt;Z50)),Thir3,0)))),0),0)+IFERROR(IF(KOPSO=1,IF(AND(J50&lt;&gt;"",K50&lt;&gt;"",AC50&lt;&gt;"",AD50&lt;&gt;"",(G50-H50)=(Z50-AA50)),IF(AND(J50=AC50,K50=AD50),Pena1,IF((J50-K50)=(AC50-AD50),Pena2,IF(AND((J50&gt;K50),(AC50&gt;AD50)),Pena3,IF(AND((J50&lt;K50),(AD50&gt;AC50)),Pena3,0)))),0),0),0),IFERROR(IF(AND(F50=Y50,I50=AB50,G50&lt;&gt;"",H50&lt;&gt;"",Z50&lt;&gt;"",AA50&lt;&gt;""),IF(AND(G50=Z50,H50=AA50),Thir1,IF((G50-H50)=(Z50-AA50),Thir2,IF(AND((G50&gt;H50),(Z50&gt;AA50)),Thir3,IF(AND((H50&gt;G50),(AA50&gt;Z50)),Thir3,0)))),0),0)+IFERROR(IF(KOPSO=1,IF(AND(F50=Y50,I50=AB50,J50&lt;&gt;"",K50&lt;&gt;"",AC50&lt;&gt;"",AD50&lt;&gt;"",(G50-H50)=(Z50-AA50)),IF(AND(J50=AC50,K50=AD50),Pena1,IF((J50-K50)=(AC50-AD50),Pena2,IF(AND((J50&gt;K50),(AC50&gt;AD50)),Pena3,IF(AND((J50&lt;K50),(AD50&gt;AC50)),Pena3,0)))),0),0),0))</f>
        <v>0</v>
      </c>
      <c r="AG50" s="73">
        <f>IF(SUM(B36:B39)=24,IF(KOMatchRule=0,IF(AND(SUM(B36:B39)=24,Y50=F50,AB50=I50),IF(OR(AND((G50+J50)&gt;(H50+K50),(Z50+AC50)&gt;(AA50+AD50)),AND((G50+J50)&lt;(H50+K50),(Z50+AC50)&lt;(AA50+AD50))),Bonu16+Bonu9,Bonu9),0),IF(OR(AND((G50+J50)&gt;(H50+K50),(Z50+AC50)&gt;(AA50+AD50)),AND((G50+J50)&lt;(H50+K50),(Z50+AC50)&lt;(AA50+AD50))),Bonu16,0)),0)</f>
        <v>0</v>
      </c>
      <c r="AH50" s="61"/>
      <c r="AI50" s="80" t="str">
        <f t="shared" ca="1" si="69"/>
        <v>Spain</v>
      </c>
      <c r="AJ50" s="152" t="str">
        <f>IF(AK4&lt;&gt;"",IF(KOMatchRule=1,F50,IF(AND(AK48&lt;&gt;"",AL48&lt;&gt;""),IF((AK48+AN48)&lt;(AL48+AO48),AJ48,IF((AK48+AN48)&gt;(AL48+AO48),AM48,"Match 29 Loser")),"Match 29 Loser")),"")</f>
        <v>Match 29 Loser</v>
      </c>
      <c r="AK50" s="70"/>
      <c r="AL50" s="70"/>
      <c r="AM50" s="98" t="str">
        <f>IF(AK4&lt;&gt;"",IF(KOMatchRule=1,I50,IF(AND(AK49&lt;&gt;"",AL49&lt;&gt;""),IF((AK49+AN49)&lt;(AL49+AO49),AJ49,IF((AK49+AN49)&gt;(AL49+AO49),AM49,"Match 30 Loser")),"Match 30 Loser")),"")</f>
        <v>Match 30 Loser</v>
      </c>
      <c r="AN50" s="87"/>
      <c r="AO50" s="87"/>
      <c r="AQ50" s="73">
        <f>IF(KOMatchRule=1,IFERROR(IF(AND(G50&lt;&gt;"",H50&lt;&gt;"",AK50&lt;&gt;"",AL50&lt;&gt;""),IF(AND(G50=AK50,H50=AL50),Thir1,IF((G50-H50)=(AK50-AL50),Thir2,IF(AND((G50&gt;H50),(AK50&gt;AL50)),Thir3,IF(AND((H50&gt;G50),(AL50&gt;AK50)),Thir3,0)))),0),0)+IFERROR(IF(KOPSO=1,IF(AND(J50&lt;&gt;"",K50&lt;&gt;"",AN50&lt;&gt;"",AO50&lt;&gt;"",(G50-H50)=(AK50-AL50)),IF(AND(J50=AN50,K50=AO50),Pena1,IF((J50-K50)=(AN50-AO50),Pena2,IF(AND((J50&gt;K50),(AN50&gt;AO50)),Pena3,IF(AND((J50&lt;K50),(AO50&gt;AN50)),Pena3,0)))),0),0),0),IFERROR(IF(AND(F50=AJ50,I50=AM50,G50&lt;&gt;"",H50&lt;&gt;"",AK50&lt;&gt;"",AL50&lt;&gt;""),IF(AND(G50=AK50,H50=AL50),Thir1,IF((G50-H50)=(AK50-AL50),Thir2,IF(AND((G50&gt;H50),(AK50&gt;AL50)),Thir3,IF(AND((H50&gt;G50),(AL50&gt;AK50)),Thir3,0)))),0),0)+IFERROR(IF(KOPSO=1,IF(AND(F50=AJ50,I50=AM50,J50&lt;&gt;"",K50&lt;&gt;"",AN50&lt;&gt;"",AO50&lt;&gt;"",(G50-H50)=(AK50-AL50)),IF(AND(J50=AN50,K50=AO50),Pena1,IF((J50-K50)=(AN50-AO50),Pena2,IF(AND((J50&gt;K50),(AN50&gt;AO50)),Pena3,IF(AND((J50&lt;K50),(AO50&gt;AN50)),Pena3,0)))),0),0),0))</f>
        <v>0</v>
      </c>
      <c r="AR50" s="73">
        <f>IF(SUM(B36:B39)=24,IF(KOMatchRule=0,IF(AND(SUM(B36:B39)=24,AJ50=F50,AM50=I50),IF(OR(AND((G50+J50)&gt;(H50+K50),(AK50+AN50)&gt;(AL50+AO50)),AND((G50+J50)&lt;(H50+K50),(AK50+AN50)&lt;(AL50+AO50))),Bonu16+Bonu9,Bonu9),0),IF(OR(AND((G50+J50)&gt;(H50+K50),(AK50+AN50)&gt;(AL50+AO50)),AND((G50+J50)&lt;(H50+K50),(AK50+AN50)&lt;(AL50+AO50))),Bonu16,0)),0)</f>
        <v>0</v>
      </c>
      <c r="AS50" s="61"/>
      <c r="AT50" s="80" t="str">
        <f t="shared" ca="1" si="59"/>
        <v>Spain</v>
      </c>
      <c r="AU50" s="152" t="str">
        <f>IF(AV4&lt;&gt;"",IF(KOMatchRule=1,F50,IF(AND(AV48&lt;&gt;"",AW48&lt;&gt;""),IF((AV48+AY48)&lt;(AW48+AZ48),AU48,IF((AV48+AY48)&gt;(AW48+AZ48),AX48,"Match 29 Loser")),"Match 29 Loser")),"")</f>
        <v>Match 29 Loser</v>
      </c>
      <c r="AV50" s="70"/>
      <c r="AW50" s="70"/>
      <c r="AX50" s="98" t="str">
        <f>IF(AV4&lt;&gt;"",IF(KOMatchRule=1,I50,IF(AND(AV49&lt;&gt;"",AW49&lt;&gt;""),IF((AV49+AY49)&lt;(AW49+AZ49),AU49,IF((AV49+AY49)&gt;(AW49+AZ49),AX49,"Match 30 Loser")),"Match 30 Loser")),"")</f>
        <v>Match 30 Loser</v>
      </c>
      <c r="AY50" s="87"/>
      <c r="AZ50" s="87"/>
      <c r="BB50" s="73">
        <f>IF(KOMatchRule=1,IFERROR(IF(AND(G50&lt;&gt;"",H50&lt;&gt;"",AV50&lt;&gt;"",AW50&lt;&gt;""),IF(AND(G50=AV50,H50=AW50),Thir1,IF((G50-H50)=(AV50-AW50),Thir2,IF(AND((G50&gt;H50),(AV50&gt;AW50)),Thir3,IF(AND((H50&gt;G50),(AW50&gt;AV50)),Thir3,0)))),0),0)+IFERROR(IF(KOPSO=1,IF(AND(J50&lt;&gt;"",K50&lt;&gt;"",AY50&lt;&gt;"",AZ50&lt;&gt;"",(G50-H50)=(AV50-AW50)),IF(AND(J50=AY50,K50=AZ50),Pena1,IF((J50-K50)=(AY50-AZ50),Pena2,IF(AND((J50&gt;K50),(AY50&gt;AZ50)),Pena3,IF(AND((J50&lt;K50),(AZ50&gt;AY50)),Pena3,0)))),0),0),0),IFERROR(IF(AND(F50=AU50,I50=AX50,G50&lt;&gt;"",H50&lt;&gt;"",AV50&lt;&gt;"",AW50&lt;&gt;""),IF(AND(G50=AV50,H50=AW50),Thir1,IF((G50-H50)=(AV50-AW50),Thir2,IF(AND((G50&gt;H50),(AV50&gt;AW50)),Thir3,IF(AND((H50&gt;G50),(AW50&gt;AV50)),Thir3,0)))),0),0)+IFERROR(IF(KOPSO=1,IF(AND(F50=AU50,I50=AX50,J50&lt;&gt;"",K50&lt;&gt;"",AY50&lt;&gt;"",AZ50&lt;&gt;"",(G50-H50)=(AV50-AW50)),IF(AND(J50=AY50,K50=AZ50),Pena1,IF((J50-K50)=(AY50-AZ50),Pena2,IF(AND((J50&gt;K50),(AY50&gt;AZ50)),Pena3,IF(AND((J50&lt;K50),(AZ50&gt;AY50)),Pena3,0)))),0),0),0))</f>
        <v>0</v>
      </c>
      <c r="BC50" s="73">
        <f>IF(SUM(B36:B39)=24,IF(KOMatchRule=0,IF(AND(SUM(B36:B39)=24,AU50=F50,AX50=I50),IF(OR(AND((G50+J50)&gt;(H50+K50),(AV50+AY50)&gt;(AW50+AZ50)),AND((G50+J50)&lt;(H50+K50),(AV50+AY50)&lt;(AW50+AZ50))),Bonu16+Bonu9,Bonu9),0),IF(OR(AND((G50+J50)&gt;(H50+K50),(AV50+AY50)&gt;(AW50+AZ50)),AND((G50+J50)&lt;(H50+K50),(AV50+AY50)&lt;(AW50+AZ50))),Bonu16,0)),0)</f>
        <v>0</v>
      </c>
      <c r="BD50" s="61"/>
      <c r="BE50" s="80" t="str">
        <f t="shared" ca="1" si="60"/>
        <v>Spain</v>
      </c>
      <c r="BF50" s="152" t="str">
        <f>IF(BG4&lt;&gt;"",IF(KOMatchRule=1,F50,IF(AND(BG48&lt;&gt;"",BH48&lt;&gt;""),IF((BG48+BJ48)&lt;(BH48+BK48),BF48,IF((BG48+BJ48)&gt;(BH48+BK48),BI48,"Match 29 Loser")),"Match 29 Loser")),"")</f>
        <v>Match 29 Loser</v>
      </c>
      <c r="BG50" s="70"/>
      <c r="BH50" s="70"/>
      <c r="BI50" s="98" t="str">
        <f>IF(BG4&lt;&gt;"",IF(KOMatchRule=1,I50,IF(AND(BG49&lt;&gt;"",BH49&lt;&gt;""),IF((BG49+BJ49)&lt;(BH49+BK49),BF49,IF((BG49+BJ49)&gt;(BH49+BK49),BI49,"Match 30 Loser")),"Match 30 Loser")),"")</f>
        <v>Match 30 Loser</v>
      </c>
      <c r="BJ50" s="87"/>
      <c r="BK50" s="87"/>
      <c r="BM50" s="73">
        <f>IF(KOMatchRule=1,IFERROR(IF(AND(G50&lt;&gt;"",H50&lt;&gt;"",BG50&lt;&gt;"",BH50&lt;&gt;""),IF(AND(G50=BG50,H50=BH50),Thir1,IF((G50-H50)=(BG50-BH50),Thir2,IF(AND((G50&gt;H50),(BG50&gt;BH50)),Thir3,IF(AND((H50&gt;G50),(BH50&gt;BG50)),Thir3,0)))),0),0)+IFERROR(IF(KOPSO=1,IF(AND(J50&lt;&gt;"",K50&lt;&gt;"",BJ50&lt;&gt;"",BK50&lt;&gt;"",(G50-H50)=(BG50-BH50)),IF(AND(J50=BJ50,K50=BK50),Pena1,IF((J50-K50)=(BJ50-BK50),Pena2,IF(AND((J50&gt;K50),(BJ50&gt;BK50)),Pena3,IF(AND((J50&lt;K50),(BK50&gt;BJ50)),Pena3,0)))),0),0),0),IFERROR(IF(AND(F50=BF50,I50=BI50,G50&lt;&gt;"",H50&lt;&gt;"",BG50&lt;&gt;"",BH50&lt;&gt;""),IF(AND(G50=BG50,H50=BH50),Thir1,IF((G50-H50)=(BG50-BH50),Thir2,IF(AND((G50&gt;H50),(BG50&gt;BH50)),Thir3,IF(AND((H50&gt;G50),(BH50&gt;BG50)),Thir3,0)))),0),0)+IFERROR(IF(KOPSO=1,IF(AND(F50=BF50,I50=BI50,J50&lt;&gt;"",K50&lt;&gt;"",BJ50&lt;&gt;"",BK50&lt;&gt;"",(G50-H50)=(BG50-BH50)),IF(AND(J50=BJ50,K50=BK50),Pena1,IF((J50-K50)=(BJ50-BK50),Pena2,IF(AND((J50&gt;K50),(BJ50&gt;BK50)),Pena3,IF(AND((J50&lt;K50),(BK50&gt;BJ50)),Pena3,0)))),0),0),0))</f>
        <v>0</v>
      </c>
      <c r="BN50" s="73">
        <f>IF(SUM(B36:B39)=24,IF(KOMatchRule=0,IF(AND(SUM(B36:B39)=24,BF50=F50,BI50=I50),IF(OR(AND((G50+J50)&gt;(H50+K50),(BG50+BJ50)&gt;(BH50+BK50)),AND((G50+J50)&lt;(H50+K50),(BG50+BJ50)&lt;(BH50+BK50))),Bonu16+Bonu9,Bonu9),0),IF(OR(AND((G50+J50)&gt;(H50+K50),(BG50+BJ50)&gt;(BH50+BK50)),AND((G50+J50)&lt;(H50+K50),(BG50+BJ50)&lt;(BH50+BK50))),Bonu16,0)),0)</f>
        <v>0</v>
      </c>
      <c r="BO50" s="61"/>
      <c r="BP50" s="80" t="str">
        <f t="shared" ca="1" si="61"/>
        <v>Spain</v>
      </c>
      <c r="BQ50" s="152" t="str">
        <f>IF(BR4&lt;&gt;"",IF(KOMatchRule=1,F50,IF(AND(BR48&lt;&gt;"",BS48&lt;&gt;""),IF((BR48+BU48)&lt;(BS48+BV48),BQ48,IF((BR48+BU48)&gt;(BS48+BV48),BT48,"Match 29 Loser")),"Match 29 Loser")),"")</f>
        <v>Match 29 Loser</v>
      </c>
      <c r="BR50" s="70"/>
      <c r="BS50" s="70"/>
      <c r="BT50" s="98" t="str">
        <f>IF(BR4&lt;&gt;"",IF(KOMatchRule=1,I50,IF(AND(BR49&lt;&gt;"",BS49&lt;&gt;""),IF((BR49+BU49)&lt;(BS49+BV49),BQ49,IF((BR49+BU49)&gt;(BS49+BV49),BT49,"Match 30 Loser")),"Match 30 Loser")),"")</f>
        <v>Match 30 Loser</v>
      </c>
      <c r="BU50" s="87"/>
      <c r="BV50" s="87"/>
      <c r="BX50" s="73">
        <f>IF(KOMatchRule=1,IFERROR(IF(AND(G50&lt;&gt;"",H50&lt;&gt;"",BR50&lt;&gt;"",BS50&lt;&gt;""),IF(AND(G50=BR50,H50=BS50),Thir1,IF((G50-H50)=(BR50-BS50),Thir2,IF(AND((G50&gt;H50),(BR50&gt;BS50)),Thir3,IF(AND((H50&gt;G50),(BS50&gt;BR50)),Thir3,0)))),0),0)+IFERROR(IF(KOPSO=1,IF(AND(J50&lt;&gt;"",K50&lt;&gt;"",BU50&lt;&gt;"",BV50&lt;&gt;"",(G50-H50)=(BR50-BS50)),IF(AND(J50=BU50,K50=BV50),Pena1,IF((J50-K50)=(BU50-BV50),Pena2,IF(AND((J50&gt;K50),(BU50&gt;BV50)),Pena3,IF(AND((J50&lt;K50),(BV50&gt;BU50)),Pena3,0)))),0),0),0),IFERROR(IF(AND(F50=BQ50,I50=BT50,G50&lt;&gt;"",H50&lt;&gt;"",BR50&lt;&gt;"",BS50&lt;&gt;""),IF(AND(G50=BR50,H50=BS50),Thir1,IF((G50-H50)=(BR50-BS50),Thir2,IF(AND((G50&gt;H50),(BR50&gt;BS50)),Thir3,IF(AND((H50&gt;G50),(BS50&gt;BR50)),Thir3,0)))),0),0)+IFERROR(IF(KOPSO=1,IF(AND(F50=BQ50,I50=BT50,J50&lt;&gt;"",K50&lt;&gt;"",BU50&lt;&gt;"",BV50&lt;&gt;"",(G50-H50)=(BR50-BS50)),IF(AND(J50=BU50,K50=BV50),Pena1,IF((J50-K50)=(BU50-BV50),Pena2,IF(AND((J50&gt;K50),(BU50&gt;BV50)),Pena3,IF(AND((J50&lt;K50),(BV50&gt;BU50)),Pena3,0)))),0),0),0))</f>
        <v>0</v>
      </c>
      <c r="BY50" s="73">
        <f>IF(SUM(B36:B39)=24,IF(KOMatchRule=0,IF(AND(SUM(B36:B39)=24,BQ50=F50,BT50=I50),IF(OR(AND((G50+J50)&gt;(H50+K50),(BR50+BU50)&gt;(BS50+BV50)),AND((G50+J50)&lt;(H50+K50),(BR50+BU50)&lt;(BS50+BV50))),Bonu16+Bonu9,Bonu9),0),IF(OR(AND((G50+J50)&gt;(H50+K50),(BR50+BU50)&gt;(BS50+BV50)),AND((G50+J50)&lt;(H50+K50),(BR50+BU50)&lt;(BS50+BV50))),Bonu16,0)),0)</f>
        <v>0</v>
      </c>
      <c r="BZ50" s="61"/>
      <c r="CA50" s="80" t="str">
        <f t="shared" ca="1" si="62"/>
        <v>Spain</v>
      </c>
      <c r="CB50" s="152" t="str">
        <f>IF(CC4&lt;&gt;"",IF(KOMatchRule=1,F50,IF(AND(CC48&lt;&gt;"",CD48&lt;&gt;""),IF((CC48+CF48)&lt;(CD48+CG48),CB48,IF((CC48+CF48)&gt;(CD48+CG48),CE48,"Match 29 Loser")),"Match 29 Loser")),"")</f>
        <v>Match 29 Loser</v>
      </c>
      <c r="CC50" s="70"/>
      <c r="CD50" s="70"/>
      <c r="CE50" s="98" t="str">
        <f>IF(CC4&lt;&gt;"",IF(KOMatchRule=1,I50,IF(AND(CC49&lt;&gt;"",CD49&lt;&gt;""),IF((CC49+CF49)&lt;(CD49+CG49),CB49,IF((CC49+CF49)&gt;(CD49+CG49),CE49,"Match 30 Loser")),"Match 30 Loser")),"")</f>
        <v>Match 30 Loser</v>
      </c>
      <c r="CF50" s="87"/>
      <c r="CG50" s="87"/>
      <c r="CI50" s="73">
        <f>IF(KOMatchRule=1,IFERROR(IF(AND(G50&lt;&gt;"",H50&lt;&gt;"",CC50&lt;&gt;"",CD50&lt;&gt;""),IF(AND(G50=CC50,H50=CD50),Thir1,IF((G50-H50)=(CC50-CD50),Thir2,IF(AND((G50&gt;H50),(CC50&gt;CD50)),Thir3,IF(AND((H50&gt;G50),(CD50&gt;CC50)),Thir3,0)))),0),0)+IFERROR(IF(KOPSO=1,IF(AND(J50&lt;&gt;"",K50&lt;&gt;"",CF50&lt;&gt;"",CG50&lt;&gt;"",(G50-H50)=(CC50-CD50)),IF(AND(J50=CF50,K50=CG50),Pena1,IF((J50-K50)=(CF50-CG50),Pena2,IF(AND((J50&gt;K50),(CF50&gt;CG50)),Pena3,IF(AND((J50&lt;K50),(CG50&gt;CF50)),Pena3,0)))),0),0),0),IFERROR(IF(AND(F50=CB50,I50=CE50,G50&lt;&gt;"",H50&lt;&gt;"",CC50&lt;&gt;"",CD50&lt;&gt;""),IF(AND(G50=CC50,H50=CD50),Thir1,IF((G50-H50)=(CC50-CD50),Thir2,IF(AND((G50&gt;H50),(CC50&gt;CD50)),Thir3,IF(AND((H50&gt;G50),(CD50&gt;CC50)),Thir3,0)))),0),0)+IFERROR(IF(KOPSO=1,IF(AND(F50=CB50,I50=CE50,J50&lt;&gt;"",K50&lt;&gt;"",CF50&lt;&gt;"",CG50&lt;&gt;"",(G50-H50)=(CC50-CD50)),IF(AND(J50=CF50,K50=CG50),Pena1,IF((J50-K50)=(CF50-CG50),Pena2,IF(AND((J50&gt;K50),(CF50&gt;CG50)),Pena3,IF(AND((J50&lt;K50),(CG50&gt;CF50)),Pena3,0)))),0),0),0))</f>
        <v>0</v>
      </c>
      <c r="CJ50" s="73">
        <f>IF(SUM(B36:B39)=24,IF(KOMatchRule=0,IF(AND(SUM(B36:B39)=24,CB50=F50,CE50=I50),IF(OR(AND((G50+J50)&gt;(H50+K50),(CC50+CF50)&gt;(CD50+CG50)),AND((G50+J50)&lt;(H50+K50),(CC50+CF50)&lt;(CD50+CG50))),Bonu16+Bonu9,Bonu9),0),IF(OR(AND((G50+J50)&gt;(H50+K50),(CC50+CF50)&gt;(CD50+CG50)),AND((G50+J50)&lt;(H50+K50),(CC50+CF50)&lt;(CD50+CG50))),Bonu16,0)),0)</f>
        <v>0</v>
      </c>
      <c r="CK50" s="61"/>
      <c r="CL50" s="80" t="str">
        <f t="shared" ca="1" si="63"/>
        <v>Spain</v>
      </c>
      <c r="CM50" s="152" t="str">
        <f>IF(CN4&lt;&gt;"",IF(KOMatchRule=1,F50,IF(AND(CN48&lt;&gt;"",CO48&lt;&gt;""),IF((CN48+CQ48)&lt;(CO48+CR48),CM48,IF((CN48+CQ48)&gt;(CO48+CR48),CP48,"Match 29 Loser")),"Match 29 Loser")),"")</f>
        <v>Match 29 Loser</v>
      </c>
      <c r="CN50" s="70"/>
      <c r="CO50" s="70"/>
      <c r="CP50" s="98" t="str">
        <f>IF(CN4&lt;&gt;"",IF(KOMatchRule=1,I50,IF(AND(CN49&lt;&gt;"",CO49&lt;&gt;""),IF((CN49+CQ49)&lt;(CO49+CR49),CM49,IF((CN49+CQ49)&gt;(CO49+CR49),CP49,"Match 30 Loser")),"Match 30 Loser")),"")</f>
        <v>Match 30 Loser</v>
      </c>
      <c r="CQ50" s="87"/>
      <c r="CR50" s="87"/>
      <c r="CT50" s="73">
        <f>IF(KOMatchRule=1,IFERROR(IF(AND(G50&lt;&gt;"",H50&lt;&gt;"",CN50&lt;&gt;"",CO50&lt;&gt;""),IF(AND(G50=CN50,H50=CO50),Thir1,IF((G50-H50)=(CN50-CO50),Thir2,IF(AND((G50&gt;H50),(CN50&gt;CO50)),Thir3,IF(AND((H50&gt;G50),(CO50&gt;CN50)),Thir3,0)))),0),0)+IFERROR(IF(KOPSO=1,IF(AND(J50&lt;&gt;"",K50&lt;&gt;"",CQ50&lt;&gt;"",CR50&lt;&gt;"",(G50-H50)=(CN50-CO50)),IF(AND(J50=CQ50,K50=CR50),Pena1,IF((J50-K50)=(CQ50-CR50),Pena2,IF(AND((J50&gt;K50),(CQ50&gt;CR50)),Pena3,IF(AND((J50&lt;K50),(CR50&gt;CQ50)),Pena3,0)))),0),0),0),IFERROR(IF(AND(F50=CM50,I50=CP50,G50&lt;&gt;"",H50&lt;&gt;"",CN50&lt;&gt;"",CO50&lt;&gt;""),IF(AND(G50=CN50,H50=CO50),Thir1,IF((G50-H50)=(CN50-CO50),Thir2,IF(AND((G50&gt;H50),(CN50&gt;CO50)),Thir3,IF(AND((H50&gt;G50),(CO50&gt;CN50)),Thir3,0)))),0),0)+IFERROR(IF(KOPSO=1,IF(AND(F50=CM50,I50=CP50,J50&lt;&gt;"",K50&lt;&gt;"",CQ50&lt;&gt;"",CR50&lt;&gt;"",(G50-H50)=(CN50-CO50)),IF(AND(J50=CQ50,K50=CR50),Pena1,IF((J50-K50)=(CQ50-CR50),Pena2,IF(AND((J50&gt;K50),(CQ50&gt;CR50)),Pena3,IF(AND((J50&lt;K50),(CR50&gt;CQ50)),Pena3,0)))),0),0),0))</f>
        <v>0</v>
      </c>
      <c r="CU50" s="73">
        <f>IF(SUM(B36:B39)=24,IF(KOMatchRule=0,IF(AND(SUM(B36:B39)=24,CM50=F50,CP50=I50),IF(OR(AND((G50+J50)&gt;(H50+K50),(CN50+CQ50)&gt;(CO50+CR50)),AND((G50+J50)&lt;(H50+K50),(CN50+CQ50)&lt;(CO50+CR50))),Bonu16+Bonu9,Bonu9),0),IF(OR(AND((G50+J50)&gt;(H50+K50),(CN50+CQ50)&gt;(CO50+CR50)),AND((G50+J50)&lt;(H50+K50),(CN50+CQ50)&lt;(CO50+CR50))),Bonu16,0)),0)</f>
        <v>0</v>
      </c>
      <c r="CV50" s="61"/>
      <c r="CW50" s="80" t="str">
        <f t="shared" ca="1" si="64"/>
        <v>Spain</v>
      </c>
      <c r="CX50" s="152" t="str">
        <f>IF(CY4&lt;&gt;"",IF(KOMatchRule=1,F50,IF(AND(CY48&lt;&gt;"",CZ48&lt;&gt;""),IF((CY48+DB48)&lt;(CZ48+DC48),CX48,IF((CY48+DB48)&gt;(CZ48+DC48),DA48,"Match 29 Loser")),"Match 29 Loser")),"")</f>
        <v>Match 29 Loser</v>
      </c>
      <c r="CY50" s="70"/>
      <c r="CZ50" s="70"/>
      <c r="DA50" s="98" t="str">
        <f>IF(CY4&lt;&gt;"",IF(KOMatchRule=1,I50,IF(AND(CY49&lt;&gt;"",CZ49&lt;&gt;""),IF((CY49+DB49)&lt;(CZ49+DC49),CX49,IF((CY49+DB49)&gt;(CZ49+DC49),DA49,"Match 30 Loser")),"Match 30 Loser")),"")</f>
        <v>Match 30 Loser</v>
      </c>
      <c r="DB50" s="87"/>
      <c r="DC50" s="87"/>
      <c r="DE50" s="73">
        <f>IF(KOMatchRule=1,IFERROR(IF(AND(G50&lt;&gt;"",H50&lt;&gt;"",CY50&lt;&gt;"",CZ50&lt;&gt;""),IF(AND(G50=CY50,H50=CZ50),Thir1,IF((G50-H50)=(CY50-CZ50),Thir2,IF(AND((G50&gt;H50),(CY50&gt;CZ50)),Thir3,IF(AND((H50&gt;G50),(CZ50&gt;CY50)),Thir3,0)))),0),0)+IFERROR(IF(KOPSO=1,IF(AND(J50&lt;&gt;"",K50&lt;&gt;"",DB50&lt;&gt;"",DC50&lt;&gt;"",(G50-H50)=(CY50-CZ50)),IF(AND(J50=DB50,K50=DC50),Pena1,IF((J50-K50)=(DB50-DC50),Pena2,IF(AND((J50&gt;K50),(DB50&gt;DC50)),Pena3,IF(AND((J50&lt;K50),(DC50&gt;DB50)),Pena3,0)))),0),0),0),IFERROR(IF(AND(F50=CX50,I50=DA50,G50&lt;&gt;"",H50&lt;&gt;"",CY50&lt;&gt;"",CZ50&lt;&gt;""),IF(AND(G50=CY50,H50=CZ50),Thir1,IF((G50-H50)=(CY50-CZ50),Thir2,IF(AND((G50&gt;H50),(CY50&gt;CZ50)),Thir3,IF(AND((H50&gt;G50),(CZ50&gt;CY50)),Thir3,0)))),0),0)+IFERROR(IF(KOPSO=1,IF(AND(F50=CX50,I50=DA50,J50&lt;&gt;"",K50&lt;&gt;"",DB50&lt;&gt;"",DC50&lt;&gt;"",(G50-H50)=(CY50-CZ50)),IF(AND(J50=DB50,K50=DC50),Pena1,IF((J50-K50)=(DB50-DC50),Pena2,IF(AND((J50&gt;K50),(DB50&gt;DC50)),Pena3,IF(AND((J50&lt;K50),(DC50&gt;DB50)),Pena3,0)))),0),0),0))</f>
        <v>0</v>
      </c>
      <c r="DF50" s="73">
        <f>IF(SUM(B36:B39)=24,IF(KOMatchRule=0,IF(AND(SUM(B36:B39)=24,CX50=F50,DA50=I50),IF(OR(AND((G50+J50)&gt;(H50+K50),(CY50+DB50)&gt;(CZ50+DC50)),AND((G50+J50)&lt;(H50+K50),(CY50+DB50)&lt;(CZ50+DC50))),Bonu16+Bonu9,Bonu9),0),IF(OR(AND((G50+J50)&gt;(H50+K50),(CY50+DB50)&gt;(CZ50+DC50)),AND((G50+J50)&lt;(H50+K50),(CY50+DB50)&lt;(CZ50+DC50))),Bonu16,0)),0)</f>
        <v>0</v>
      </c>
      <c r="DG50" s="61"/>
      <c r="DH50" s="80" t="str">
        <f t="shared" ca="1" si="65"/>
        <v>Spain</v>
      </c>
      <c r="DI50" s="152" t="str">
        <f>IF(DJ4&lt;&gt;"",IF(KOMatchRule=1,F50,IF(AND(DJ48&lt;&gt;"",DK48&lt;&gt;""),IF((DJ48+DM48)&lt;(DK48+DN48),DI48,IF((DJ48+DM48)&gt;(DK48+DN48),DL48,"Match 29 Loser")),"Match 29 Loser")),"")</f>
        <v>Match 29 Loser</v>
      </c>
      <c r="DJ50" s="70"/>
      <c r="DK50" s="70"/>
      <c r="DL50" s="98" t="str">
        <f>IF(DJ4&lt;&gt;"",IF(KOMatchRule=1,I50,IF(AND(DJ49&lt;&gt;"",DK49&lt;&gt;""),IF((DJ49+DM49)&lt;(DK49+DN49),DI49,IF((DJ49+DM49)&gt;(DK49+DN49),DL49,"Match 30 Loser")),"Match 30 Loser")),"")</f>
        <v>Match 30 Loser</v>
      </c>
      <c r="DM50" s="87"/>
      <c r="DN50" s="87"/>
      <c r="DP50" s="73">
        <f>IF(KOMatchRule=1,IFERROR(IF(AND(G50&lt;&gt;"",H50&lt;&gt;"",DJ50&lt;&gt;"",DK50&lt;&gt;""),IF(AND(G50=DJ50,H50=DK50),Thir1,IF((G50-H50)=(DJ50-DK50),Thir2,IF(AND((G50&gt;H50),(DJ50&gt;DK50)),Thir3,IF(AND((H50&gt;G50),(DK50&gt;DJ50)),Thir3,0)))),0),0)+IFERROR(IF(KOPSO=1,IF(AND(J50&lt;&gt;"",K50&lt;&gt;"",DM50&lt;&gt;"",DN50&lt;&gt;"",(G50-H50)=(DJ50-DK50)),IF(AND(J50=DM50,K50=DN50),Pena1,IF((J50-K50)=(DM50-DN50),Pena2,IF(AND((J50&gt;K50),(DM50&gt;DN50)),Pena3,IF(AND((J50&lt;K50),(DN50&gt;DM50)),Pena3,0)))),0),0),0),IFERROR(IF(AND(F50=DI50,I50=DL50,G50&lt;&gt;"",H50&lt;&gt;"",DJ50&lt;&gt;"",DK50&lt;&gt;""),IF(AND(G50=DJ50,H50=DK50),Thir1,IF((G50-H50)=(DJ50-DK50),Thir2,IF(AND((G50&gt;H50),(DJ50&gt;DK50)),Thir3,IF(AND((H50&gt;G50),(DK50&gt;DJ50)),Thir3,0)))),0),0)+IFERROR(IF(KOPSO=1,IF(AND(F50=DI50,I50=DL50,J50&lt;&gt;"",K50&lt;&gt;"",DM50&lt;&gt;"",DN50&lt;&gt;"",(G50-H50)=(DJ50-DK50)),IF(AND(J50=DM50,K50=DN50),Pena1,IF((J50-K50)=(DM50-DN50),Pena2,IF(AND((J50&gt;K50),(DM50&gt;DN50)),Pena3,IF(AND((J50&lt;K50),(DN50&gt;DM50)),Pena3,0)))),0),0),0))</f>
        <v>0</v>
      </c>
      <c r="DQ50" s="73">
        <f>IF(SUM(B36:B39)=24,IF(KOMatchRule=0,IF(AND(SUM(B36:B39)=24,DI50=F50,DL50=I50),IF(OR(AND((G50+J50)&gt;(H50+K50),(DJ50+DM50)&gt;(DK50+DN50)),AND((G50+J50)&lt;(H50+K50),(DJ50+DM50)&lt;(DK50+DN50))),Bonu16+Bonu9,Bonu9),0),IF(OR(AND((G50+J50)&gt;(H50+K50),(DJ50+DM50)&gt;(DK50+DN50)),AND((G50+J50)&lt;(H50+K50),(DJ50+DM50)&lt;(DK50+DN50))),Bonu16,0)),0)</f>
        <v>0</v>
      </c>
      <c r="DR50" s="61"/>
    </row>
    <row r="51" spans="1:122" x14ac:dyDescent="0.25">
      <c r="A51" s="80">
        <f t="shared" si="54"/>
        <v>0</v>
      </c>
      <c r="B51" s="74" t="str">
        <f t="shared" si="66"/>
        <v>Paraguay</v>
      </c>
      <c r="C51" s="93">
        <v>32</v>
      </c>
      <c r="D51" s="94" t="s">
        <v>38</v>
      </c>
      <c r="E51" s="95">
        <v>45513.75</v>
      </c>
      <c r="F51" s="96" t="str">
        <f>IF(AND(G48&lt;&gt;"",H48&lt;&gt;""),IF((G48+J48)&gt;(H48+K48),F48,IF((G48+J48)&lt;(H48+K48),I48,"Match #29 Winner")),"Match #29 Winner")</f>
        <v>Match #29 Winner</v>
      </c>
      <c r="G51" s="68"/>
      <c r="H51" s="68"/>
      <c r="I51" s="97" t="str">
        <f>IF(AND(G49&lt;&gt;"",H49&lt;&gt;""),IF((G49+J49)&gt;(H49+K49),F49,IF((G49+J49)&lt;(H49+K49),I49,"Match #30 Winner")),"Match #30 Winner")</f>
        <v>Match #30 Winner</v>
      </c>
      <c r="J51" s="85"/>
      <c r="K51" s="85"/>
      <c r="L51" s="57"/>
      <c r="M51" s="80" t="str">
        <f t="shared" ca="1" si="67"/>
        <v>Paraguay</v>
      </c>
      <c r="N51" s="152" t="str">
        <f>IF(O4&lt;&gt;"",IF(KOMatchRule=1,F51,IF(AND(O48&lt;&gt;"",P48&lt;&gt;""),IF((O48+R48)&gt;(P48+S48),N48,IF((O48+R48)&lt;(P48+S48),Q48,"Match 29 Winner")),"Match 29 Winner")),"")</f>
        <v>Match 29 Winner</v>
      </c>
      <c r="O51" s="70"/>
      <c r="P51" s="70"/>
      <c r="Q51" s="98" t="str">
        <f>IF(O4&lt;&gt;"",IF(KOMatchRule=1,I51,IF(AND(O49&lt;&gt;"",P49&lt;&gt;""),IF((O49+R49)&gt;(P49+S49),N49,IF((O49+R49)&lt;(P49+S49),Q49,"Match 30 Winner")),"Match 30 Winner")),"")</f>
        <v>Match 30 Winner</v>
      </c>
      <c r="R51" s="87"/>
      <c r="S51" s="87"/>
      <c r="U51" s="73">
        <f>IF(KOMatchRule=1,IFERROR(IF(AND(G51&lt;&gt;"",H51&lt;&gt;"",O51&lt;&gt;"",P51&lt;&gt;""),IF(AND(G51=O51,H51=P51),Fina1,IF((G51-H51)=(O51-P51),Fina2,IF(AND((G51&gt;H51),(O51&gt;P51)),Fina3,IF(AND((H51&gt;G51),(P51&gt;O51)),Fina3,0)))),0),0)+IFERROR(IF(KOPSO=1,IF(AND(J51&lt;&gt;"",K51&lt;&gt;"",R51&lt;&gt;"",S51&lt;&gt;"",(G51-H51)=(O51-P51)),IF(AND(J51=R51,K51=S51),Pena1,IF((J51-K51)=(R51-S51),Pena2,IF(AND((J51&gt;K51),(R51&gt;S51)),Pena3,IF(AND((J51&lt;K51),(S51&gt;R51)),Pena3,0)))),0),0),0),IFERROR(IF(AND(F51=N51,I51=Q51,G51&lt;&gt;"",H51&lt;&gt;"",O51&lt;&gt;"",P51&lt;&gt;""),IF(AND(G51=O51,H51=P51),Fina1,IF((G51-H51)=(O51-P51),Fina2,IF(AND((G51&gt;H51),(O51&gt;P51)),Fina3,IF(AND((H51&gt;G51),(P51&gt;O51)),Fina3,0)))),0),0)+IFERROR(IF(KOPSO=1,IF(AND(F51=N51,I51=Q51,J51&lt;&gt;"",K51&lt;&gt;"",R51&lt;&gt;"",S51&lt;&gt;"",(G51-H51)=(O51-P51)),IF(AND(J51=R51,K51=S51),Pena1,IF((J51-K51)=(R51-S51),Pena2,IF(AND((J51&gt;K51),(R51&gt;S51)),Pena3,IF(AND((J51&lt;K51),(S51&gt;R51)),Pena3,0)))),0),0),0))</f>
        <v>0</v>
      </c>
      <c r="V51" s="73">
        <f>IF(SUM(B36:B39)=24,IF(KOMatchRule=0,IF(AND(SUM(B36:B39)=24,N51=F51,Q51=I51),IF(OR(AND((G51+J51)&gt;(H51+K51),(O51+R51)&gt;(P51+S51)),AND((G51+J51)&lt;(H51+K51),(O51+R51)&lt;(P51+S51))),Bonu16+Bonu9,Bonu9),0),IF(OR(AND((G51+J51)&gt;(H51+K51),(O51+R51)&gt;(P51+S51)),AND((G51+J51)&lt;(H51+K51),(O51+R51)&lt;(P51+S51))),Bonu16,0)),0)</f>
        <v>0</v>
      </c>
      <c r="W51" s="61"/>
      <c r="X51" s="80" t="str">
        <f t="shared" ca="1" si="68"/>
        <v>Paraguay</v>
      </c>
      <c r="Y51" s="152" t="str">
        <f>IF(Z4&lt;&gt;"",IF(KOMatchRule=1,F51,IF(AND(Z48&lt;&gt;"",AA48&lt;&gt;""),IF((Z48+AC48)&gt;(AA48+AD48),Y48,IF((Z48+AC48)&lt;(AA48+AD48),AB48,"Match 29 Winner")),"Match 29 Winner")),"")</f>
        <v>Match 29 Winner</v>
      </c>
      <c r="Z51" s="70"/>
      <c r="AA51" s="70"/>
      <c r="AB51" s="98" t="str">
        <f>IF(Z4&lt;&gt;"",IF(KOMatchRule=1,I51,IF(AND(Z49&lt;&gt;"",AA49&lt;&gt;""),IF((Z49+AC49)&gt;(AA49+AD49),Y49,IF((Z49+AC49)&lt;(AA49+AD49),AB49,"Match 30 Winner")),"Match 30 Winner")),"")</f>
        <v>Match 30 Winner</v>
      </c>
      <c r="AC51" s="87"/>
      <c r="AD51" s="87"/>
      <c r="AF51" s="73">
        <f>IF(KOMatchRule=1,IFERROR(IF(AND(G51&lt;&gt;"",H51&lt;&gt;"",Z51&lt;&gt;"",AA51&lt;&gt;""),IF(AND(G51=Z51,H51=AA51),Fina1,IF((G51-H51)=(Z51-AA51),Fina2,IF(AND((G51&gt;H51),(Z51&gt;AA51)),Fina3,IF(AND((H51&gt;G51),(AA51&gt;Z51)),Fina3,0)))),0),0)+IFERROR(IF(KOPSO=1,IF(AND(J51&lt;&gt;"",K51&lt;&gt;"",AC51&lt;&gt;"",AD51&lt;&gt;"",(G51-H51)=(Z51-AA51)),IF(AND(J51=AC51,K51=AD51),Pena1,IF((J51-K51)=(AC51-AD51),Pena2,IF(AND((J51&gt;K51),(AC51&gt;AD51)),Pena3,IF(AND((J51&lt;K51),(AD51&gt;AC51)),Pena3,0)))),0),0),0),IFERROR(IF(AND(F51=Y51,I51=AB51,G51&lt;&gt;"",H51&lt;&gt;"",Z51&lt;&gt;"",AA51&lt;&gt;""),IF(AND(G51=Z51,H51=AA51),Fina1,IF((G51-H51)=(Z51-AA51),Fina2,IF(AND((G51&gt;H51),(Z51&gt;AA51)),Fina3,IF(AND((H51&gt;G51),(AA51&gt;Z51)),Fina3,0)))),0),0)+IFERROR(IF(KOPSO=1,IF(AND(F51=Y51,I51=AB51,J51&lt;&gt;"",K51&lt;&gt;"",AC51&lt;&gt;"",AD51&lt;&gt;"",(G51-H51)=(Z51-AA51)),IF(AND(J51=AC51,K51=AD51),Pena1,IF((J51-K51)=(AC51-AD51),Pena2,IF(AND((J51&gt;K51),(AC51&gt;AD51)),Pena3,IF(AND((J51&lt;K51),(AD51&gt;AC51)),Pena3,0)))),0),0),0))</f>
        <v>0</v>
      </c>
      <c r="AG51" s="73">
        <f>IF(SUM(B36:B39)=24,IF(KOMatchRule=0,IF(AND(SUM(B36:B39)=24,Y51=F51,AB51=I51),IF(OR(AND((G51+J51)&gt;(H51+K51),(Z51+AC51)&gt;(AA51+AD51)),AND((G51+J51)&lt;(H51+K51),(Z51+AC51)&lt;(AA51+AD51))),Bonu16+Bonu9,Bonu9),0),IF(OR(AND((G51+J51)&gt;(H51+K51),(Z51+AC51)&gt;(AA51+AD51)),AND((G51+J51)&lt;(H51+K51),(Z51+AC51)&lt;(AA51+AD51))),Bonu16,0)),0)</f>
        <v>0</v>
      </c>
      <c r="AH51" s="61"/>
      <c r="AI51" s="80" t="str">
        <f t="shared" ca="1" si="69"/>
        <v>Paraguay</v>
      </c>
      <c r="AJ51" s="152" t="str">
        <f>IF(AK4&lt;&gt;"",IF(KOMatchRule=1,F51,IF(AND(AK48&lt;&gt;"",AL48&lt;&gt;""),IF((AK48+AN48)&gt;(AL48+AO48),AJ48,IF((AK48+AN48)&lt;(AL48+AO48),AM48,"Match 29 Winner")),"Match 29 Winner")),"")</f>
        <v>Match 29 Winner</v>
      </c>
      <c r="AK51" s="70"/>
      <c r="AL51" s="70"/>
      <c r="AM51" s="98" t="str">
        <f>IF(AK4&lt;&gt;"",IF(KOMatchRule=1,I51,IF(AND(AK49&lt;&gt;"",AL49&lt;&gt;""),IF((AK49+AN49)&gt;(AL49+AO49),AJ49,IF((AK49+AN49)&lt;(AL49+AO49),AM49,"Match 30 Winner")),"Match 30 Winner")),"")</f>
        <v>Match 30 Winner</v>
      </c>
      <c r="AN51" s="87"/>
      <c r="AO51" s="87"/>
      <c r="AQ51" s="73">
        <f>IF(KOMatchRule=1,IFERROR(IF(AND(G51&lt;&gt;"",H51&lt;&gt;"",AK51&lt;&gt;"",AL51&lt;&gt;""),IF(AND(G51=AK51,H51=AL51),Fina1,IF((G51-H51)=(AK51-AL51),Fina2,IF(AND((G51&gt;H51),(AK51&gt;AL51)),Fina3,IF(AND((H51&gt;G51),(AL51&gt;AK51)),Fina3,0)))),0),0)+IFERROR(IF(KOPSO=1,IF(AND(J51&lt;&gt;"",K51&lt;&gt;"",AN51&lt;&gt;"",AO51&lt;&gt;"",(G51-H51)=(AK51-AL51)),IF(AND(J51=AN51,K51=AO51),Pena1,IF((J51-K51)=(AN51-AO51),Pena2,IF(AND((J51&gt;K51),(AN51&gt;AO51)),Pena3,IF(AND((J51&lt;K51),(AO51&gt;AN51)),Pena3,0)))),0),0),0),IFERROR(IF(AND(F51=AJ51,I51=AM51,G51&lt;&gt;"",H51&lt;&gt;"",AK51&lt;&gt;"",AL51&lt;&gt;""),IF(AND(G51=AK51,H51=AL51),Fina1,IF((G51-H51)=(AK51-AL51),Fina2,IF(AND((G51&gt;H51),(AK51&gt;AL51)),Fina3,IF(AND((H51&gt;G51),(AL51&gt;AK51)),Fina3,0)))),0),0)+IFERROR(IF(KOPSO=1,IF(AND(F51=AJ51,I51=AM51,J51&lt;&gt;"",K51&lt;&gt;"",AN51&lt;&gt;"",AO51&lt;&gt;"",(G51-H51)=(AK51-AL51)),IF(AND(J51=AN51,K51=AO51),Pena1,IF((J51-K51)=(AN51-AO51),Pena2,IF(AND((J51&gt;K51),(AN51&gt;AO51)),Pena3,IF(AND((J51&lt;K51),(AO51&gt;AN51)),Pena3,0)))),0),0),0))</f>
        <v>0</v>
      </c>
      <c r="AR51" s="73">
        <f>IF(SUM(B36:B39)=24,IF(KOMatchRule=0,IF(AND(SUM(B36:B39)=24,AJ51=F51,AM51=I51),IF(OR(AND((G51+J51)&gt;(H51+K51),(AK51+AN51)&gt;(AL51+AO51)),AND((G51+J51)&lt;(H51+K51),(AK51+AN51)&lt;(AL51+AO51))),Bonu16+Bonu9,Bonu9),0),IF(OR(AND((G51+J51)&gt;(H51+K51),(AK51+AN51)&gt;(AL51+AO51)),AND((G51+J51)&lt;(H51+K51),(AK51+AN51)&lt;(AL51+AO51))),Bonu16,0)),0)</f>
        <v>0</v>
      </c>
      <c r="AS51" s="61"/>
      <c r="AT51" s="80" t="str">
        <f t="shared" ca="1" si="59"/>
        <v>Paraguay</v>
      </c>
      <c r="AU51" s="152" t="str">
        <f>IF(AV4&lt;&gt;"",IF(KOMatchRule=1,F51,IF(AND(AV48&lt;&gt;"",AW48&lt;&gt;""),IF((AV48+AY48)&gt;(AW48+AZ48),AU48,IF((AV48+AY48)&lt;(AW48+AZ48),AX48,"Match 29 Winner")),"Match 29 Winner")),"")</f>
        <v>Match 29 Winner</v>
      </c>
      <c r="AV51" s="70"/>
      <c r="AW51" s="70"/>
      <c r="AX51" s="98" t="str">
        <f>IF(AV4&lt;&gt;"",IF(KOMatchRule=1,I51,IF(AND(AV49&lt;&gt;"",AW49&lt;&gt;""),IF((AV49+AY49)&gt;(AW49+AZ49),AU49,IF((AV49+AY49)&lt;(AW49+AZ49),AX49,"Match 30 Winner")),"Match 30 Winner")),"")</f>
        <v>Match 30 Winner</v>
      </c>
      <c r="AY51" s="87"/>
      <c r="AZ51" s="87"/>
      <c r="BB51" s="73">
        <f>IF(KOMatchRule=1,IFERROR(IF(AND(G51&lt;&gt;"",H51&lt;&gt;"",AV51&lt;&gt;"",AW51&lt;&gt;""),IF(AND(G51=AV51,H51=AW51),Fina1,IF((G51-H51)=(AV51-AW51),Fina2,IF(AND((G51&gt;H51),(AV51&gt;AW51)),Fina3,IF(AND((H51&gt;G51),(AW51&gt;AV51)),Fina3,0)))),0),0)+IFERROR(IF(KOPSO=1,IF(AND(J51&lt;&gt;"",K51&lt;&gt;"",AY51&lt;&gt;"",AZ51&lt;&gt;"",(G51-H51)=(AV51-AW51)),IF(AND(J51=AY51,K51=AZ51),Pena1,IF((J51-K51)=(AY51-AZ51),Pena2,IF(AND((J51&gt;K51),(AY51&gt;AZ51)),Pena3,IF(AND((J51&lt;K51),(AZ51&gt;AY51)),Pena3,0)))),0),0),0),IFERROR(IF(AND(F51=AU51,I51=AX51,G51&lt;&gt;"",H51&lt;&gt;"",AV51&lt;&gt;"",AW51&lt;&gt;""),IF(AND(G51=AV51,H51=AW51),Fina1,IF((G51-H51)=(AV51-AW51),Fina2,IF(AND((G51&gt;H51),(AV51&gt;AW51)),Fina3,IF(AND((H51&gt;G51),(AW51&gt;AV51)),Fina3,0)))),0),0)+IFERROR(IF(KOPSO=1,IF(AND(F51=AU51,I51=AX51,J51&lt;&gt;"",K51&lt;&gt;"",AY51&lt;&gt;"",AZ51&lt;&gt;"",(G51-H51)=(AV51-AW51)),IF(AND(J51=AY51,K51=AZ51),Pena1,IF((J51-K51)=(AY51-AZ51),Pena2,IF(AND((J51&gt;K51),(AY51&gt;AZ51)),Pena3,IF(AND((J51&lt;K51),(AZ51&gt;AY51)),Pena3,0)))),0),0),0))</f>
        <v>0</v>
      </c>
      <c r="BC51" s="73">
        <f>IF(SUM(B36:B39)=24,IF(KOMatchRule=0,IF(AND(SUM(B36:B39)=24,AU51=F51,AX51=I51),IF(OR(AND((G51+J51)&gt;(H51+K51),(AV51+AY51)&gt;(AW51+AZ51)),AND((G51+J51)&lt;(H51+K51),(AV51+AY51)&lt;(AW51+AZ51))),Bonu16+Bonu9,Bonu9),0),IF(OR(AND((G51+J51)&gt;(H51+K51),(AV51+AY51)&gt;(AW51+AZ51)),AND((G51+J51)&lt;(H51+K51),(AV51+AY51)&lt;(AW51+AZ51))),Bonu16,0)),0)</f>
        <v>0</v>
      </c>
      <c r="BD51" s="61"/>
      <c r="BE51" s="80" t="str">
        <f t="shared" ca="1" si="60"/>
        <v>Paraguay</v>
      </c>
      <c r="BF51" s="152" t="str">
        <f>IF(BG4&lt;&gt;"",IF(KOMatchRule=1,F51,IF(AND(BG48&lt;&gt;"",BH48&lt;&gt;""),IF((BG48+BJ48)&gt;(BH48+BK48),BF48,IF((BG48+BJ48)&lt;(BH48+BK48),BI48,"Match 29 Winner")),"Match 29 Winner")),"")</f>
        <v>Match 29 Winner</v>
      </c>
      <c r="BG51" s="70"/>
      <c r="BH51" s="70"/>
      <c r="BI51" s="98" t="str">
        <f>IF(BG4&lt;&gt;"",IF(KOMatchRule=1,I51,IF(AND(BG49&lt;&gt;"",BH49&lt;&gt;""),IF((BG49+BJ49)&gt;(BH49+BK49),BF49,IF((BG49+BJ49)&lt;(BH49+BK49),BI49,"Match 30 Winner")),"Match 30 Winner")),"")</f>
        <v>Match 30 Winner</v>
      </c>
      <c r="BJ51" s="87"/>
      <c r="BK51" s="87"/>
      <c r="BM51" s="73">
        <f>IF(KOMatchRule=1,IFERROR(IF(AND(G51&lt;&gt;"",H51&lt;&gt;"",BG51&lt;&gt;"",BH51&lt;&gt;""),IF(AND(G51=BG51,H51=BH51),Fina1,IF((G51-H51)=(BG51-BH51),Fina2,IF(AND((G51&gt;H51),(BG51&gt;BH51)),Fina3,IF(AND((H51&gt;G51),(BH51&gt;BG51)),Fina3,0)))),0),0)+IFERROR(IF(KOPSO=1,IF(AND(J51&lt;&gt;"",K51&lt;&gt;"",BJ51&lt;&gt;"",BK51&lt;&gt;"",(G51-H51)=(BG51-BH51)),IF(AND(J51=BJ51,K51=BK51),Pena1,IF((J51-K51)=(BJ51-BK51),Pena2,IF(AND((J51&gt;K51),(BJ51&gt;BK51)),Pena3,IF(AND((J51&lt;K51),(BK51&gt;BJ51)),Pena3,0)))),0),0),0),IFERROR(IF(AND(F51=BF51,I51=BI51,G51&lt;&gt;"",H51&lt;&gt;"",BG51&lt;&gt;"",BH51&lt;&gt;""),IF(AND(G51=BG51,H51=BH51),Fina1,IF((G51-H51)=(BG51-BH51),Fina2,IF(AND((G51&gt;H51),(BG51&gt;BH51)),Fina3,IF(AND((H51&gt;G51),(BH51&gt;BG51)),Fina3,0)))),0),0)+IFERROR(IF(KOPSO=1,IF(AND(F51=BF51,I51=BI51,J51&lt;&gt;"",K51&lt;&gt;"",BJ51&lt;&gt;"",BK51&lt;&gt;"",(G51-H51)=(BG51-BH51)),IF(AND(J51=BJ51,K51=BK51),Pena1,IF((J51-K51)=(BJ51-BK51),Pena2,IF(AND((J51&gt;K51),(BJ51&gt;BK51)),Pena3,IF(AND((J51&lt;K51),(BK51&gt;BJ51)),Pena3,0)))),0),0),0))</f>
        <v>0</v>
      </c>
      <c r="BN51" s="73">
        <f>IF(SUM(B36:B39)=24,IF(KOMatchRule=0,IF(AND(SUM(B36:B39)=24,BF51=F51,BI51=I51),IF(OR(AND((G51+J51)&gt;(H51+K51),(BG51+BJ51)&gt;(BH51+BK51)),AND((G51+J51)&lt;(H51+K51),(BG51+BJ51)&lt;(BH51+BK51))),Bonu16+Bonu9,Bonu9),0),IF(OR(AND((G51+J51)&gt;(H51+K51),(BG51+BJ51)&gt;(BH51+BK51)),AND((G51+J51)&lt;(H51+K51),(BG51+BJ51)&lt;(BH51+BK51))),Bonu16,0)),0)</f>
        <v>0</v>
      </c>
      <c r="BO51" s="61"/>
      <c r="BP51" s="80" t="str">
        <f t="shared" ca="1" si="61"/>
        <v>Paraguay</v>
      </c>
      <c r="BQ51" s="152" t="str">
        <f>IF(BR4&lt;&gt;"",IF(KOMatchRule=1,F51,IF(AND(BR48&lt;&gt;"",BS48&lt;&gt;""),IF((BR48+BU48)&gt;(BS48+BV48),BQ48,IF((BR48+BU48)&lt;(BS48+BV48),BT48,"Match 29 Winner")),"Match 29 Winner")),"")</f>
        <v>Match 29 Winner</v>
      </c>
      <c r="BR51" s="70"/>
      <c r="BS51" s="70"/>
      <c r="BT51" s="98" t="str">
        <f>IF(BR4&lt;&gt;"",IF(KOMatchRule=1,I51,IF(AND(BR49&lt;&gt;"",BS49&lt;&gt;""),IF((BR49+BU49)&gt;(BS49+BV49),BQ49,IF((BR49+BU49)&lt;(BS49+BV49),BT49,"Match 30 Winner")),"Match 30 Winner")),"")</f>
        <v>Match 30 Winner</v>
      </c>
      <c r="BU51" s="87"/>
      <c r="BV51" s="87"/>
      <c r="BX51" s="73">
        <f>IF(KOMatchRule=1,IFERROR(IF(AND(G51&lt;&gt;"",H51&lt;&gt;"",BR51&lt;&gt;"",BS51&lt;&gt;""),IF(AND(G51=BR51,H51=BS51),Fina1,IF((G51-H51)=(BR51-BS51),Fina2,IF(AND((G51&gt;H51),(BR51&gt;BS51)),Fina3,IF(AND((H51&gt;G51),(BS51&gt;BR51)),Fina3,0)))),0),0)+IFERROR(IF(KOPSO=1,IF(AND(J51&lt;&gt;"",K51&lt;&gt;"",BU51&lt;&gt;"",BV51&lt;&gt;"",(G51-H51)=(BR51-BS51)),IF(AND(J51=BU51,K51=BV51),Pena1,IF((J51-K51)=(BU51-BV51),Pena2,IF(AND((J51&gt;K51),(BU51&gt;BV51)),Pena3,IF(AND((J51&lt;K51),(BV51&gt;BU51)),Pena3,0)))),0),0),0),IFERROR(IF(AND(F51=BQ51,I51=BT51,G51&lt;&gt;"",H51&lt;&gt;"",BR51&lt;&gt;"",BS51&lt;&gt;""),IF(AND(G51=BR51,H51=BS51),Fina1,IF((G51-H51)=(BR51-BS51),Fina2,IF(AND((G51&gt;H51),(BR51&gt;BS51)),Fina3,IF(AND((H51&gt;G51),(BS51&gt;BR51)),Fina3,0)))),0),0)+IFERROR(IF(KOPSO=1,IF(AND(F51=BQ51,I51=BT51,J51&lt;&gt;"",K51&lt;&gt;"",BU51&lt;&gt;"",BV51&lt;&gt;"",(G51-H51)=(BR51-BS51)),IF(AND(J51=BU51,K51=BV51),Pena1,IF((J51-K51)=(BU51-BV51),Pena2,IF(AND((J51&gt;K51),(BU51&gt;BV51)),Pena3,IF(AND((J51&lt;K51),(BV51&gt;BU51)),Pena3,0)))),0),0),0))</f>
        <v>0</v>
      </c>
      <c r="BY51" s="73">
        <f>IF(SUM(B36:B39)=24,IF(KOMatchRule=0,IF(AND(SUM(B36:B39)=24,BQ51=F51,BT51=I51),IF(OR(AND((G51+J51)&gt;(H51+K51),(BR51+BU51)&gt;(BS51+BV51)),AND((G51+J51)&lt;(H51+K51),(BR51+BU51)&lt;(BS51+BV51))),Bonu16+Bonu9,Bonu9),0),IF(OR(AND((G51+J51)&gt;(H51+K51),(BR51+BU51)&gt;(BS51+BV51)),AND((G51+J51)&lt;(H51+K51),(BR51+BU51)&lt;(BS51+BV51))),Bonu16,0)),0)</f>
        <v>0</v>
      </c>
      <c r="BZ51" s="61"/>
      <c r="CA51" s="80" t="str">
        <f t="shared" ca="1" si="62"/>
        <v>Paraguay</v>
      </c>
      <c r="CB51" s="152" t="str">
        <f>IF(CC4&lt;&gt;"",IF(KOMatchRule=1,F51,IF(AND(CC48&lt;&gt;"",CD48&lt;&gt;""),IF((CC48+CF48)&gt;(CD48+CG48),CB48,IF((CC48+CF48)&lt;(CD48+CG48),CE48,"Match 29 Winner")),"Match 29 Winner")),"")</f>
        <v>Match 29 Winner</v>
      </c>
      <c r="CC51" s="70"/>
      <c r="CD51" s="70"/>
      <c r="CE51" s="98" t="str">
        <f>IF(CC4&lt;&gt;"",IF(KOMatchRule=1,I51,IF(AND(CC49&lt;&gt;"",CD49&lt;&gt;""),IF((CC49+CF49)&gt;(CD49+CG49),CB49,IF((CC49+CF49)&lt;(CD49+CG49),CE49,"Match 30 Winner")),"Match 30 Winner")),"")</f>
        <v>Match 30 Winner</v>
      </c>
      <c r="CF51" s="87"/>
      <c r="CG51" s="87"/>
      <c r="CI51" s="73">
        <f>IF(KOMatchRule=1,IFERROR(IF(AND(G51&lt;&gt;"",H51&lt;&gt;"",CC51&lt;&gt;"",CD51&lt;&gt;""),IF(AND(G51=CC51,H51=CD51),Fina1,IF((G51-H51)=(CC51-CD51),Fina2,IF(AND((G51&gt;H51),(CC51&gt;CD51)),Fina3,IF(AND((H51&gt;G51),(CD51&gt;CC51)),Fina3,0)))),0),0)+IFERROR(IF(KOPSO=1,IF(AND(J51&lt;&gt;"",K51&lt;&gt;"",CF51&lt;&gt;"",CG51&lt;&gt;"",(G51-H51)=(CC51-CD51)),IF(AND(J51=CF51,K51=CG51),Pena1,IF((J51-K51)=(CF51-CG51),Pena2,IF(AND((J51&gt;K51),(CF51&gt;CG51)),Pena3,IF(AND((J51&lt;K51),(CG51&gt;CF51)),Pena3,0)))),0),0),0),IFERROR(IF(AND(F51=CB51,I51=CE51,G51&lt;&gt;"",H51&lt;&gt;"",CC51&lt;&gt;"",CD51&lt;&gt;""),IF(AND(G51=CC51,H51=CD51),Fina1,IF((G51-H51)=(CC51-CD51),Fina2,IF(AND((G51&gt;H51),(CC51&gt;CD51)),Fina3,IF(AND((H51&gt;G51),(CD51&gt;CC51)),Fina3,0)))),0),0)+IFERROR(IF(KOPSO=1,IF(AND(F51=CB51,I51=CE51,J51&lt;&gt;"",K51&lt;&gt;"",CF51&lt;&gt;"",CG51&lt;&gt;"",(G51-H51)=(CC51-CD51)),IF(AND(J51=CF51,K51=CG51),Pena1,IF((J51-K51)=(CF51-CG51),Pena2,IF(AND((J51&gt;K51),(CF51&gt;CG51)),Pena3,IF(AND((J51&lt;K51),(CG51&gt;CF51)),Pena3,0)))),0),0),0))</f>
        <v>0</v>
      </c>
      <c r="CJ51" s="73">
        <f>IF(SUM(B36:B39)=24,IF(KOMatchRule=0,IF(AND(SUM(B36:B39)=24,CB51=F51,CE51=I51),IF(OR(AND((G51+J51)&gt;(H51+K51),(CC51+CF51)&gt;(CD51+CG51)),AND((G51+J51)&lt;(H51+K51),(CC51+CF51)&lt;(CD51+CG51))),Bonu16+Bonu9,Bonu9),0),IF(OR(AND((G51+J51)&gt;(H51+K51),(CC51+CF51)&gt;(CD51+CG51)),AND((G51+J51)&lt;(H51+K51),(CC51+CF51)&lt;(CD51+CG51))),Bonu16,0)),0)</f>
        <v>0</v>
      </c>
      <c r="CK51" s="61"/>
      <c r="CL51" s="80" t="str">
        <f t="shared" ca="1" si="63"/>
        <v>Paraguay</v>
      </c>
      <c r="CM51" s="152" t="str">
        <f>IF(CN4&lt;&gt;"",IF(KOMatchRule=1,F51,IF(AND(CN48&lt;&gt;"",CO48&lt;&gt;""),IF((CN48+CQ48)&gt;(CO48+CR48),CM48,IF((CN48+CQ48)&lt;(CO48+CR48),CP48,"Match 29 Winner")),"Match 29 Winner")),"")</f>
        <v>Match 29 Winner</v>
      </c>
      <c r="CN51" s="70"/>
      <c r="CO51" s="70"/>
      <c r="CP51" s="98" t="str">
        <f>IF(CN4&lt;&gt;"",IF(KOMatchRule=1,I51,IF(AND(CN49&lt;&gt;"",CO49&lt;&gt;""),IF((CN49+CQ49)&gt;(CO49+CR49),CM49,IF((CN49+CQ49)&lt;(CO49+CR49),CP49,"Match 30 Winner")),"Match 30 Winner")),"")</f>
        <v>Match 30 Winner</v>
      </c>
      <c r="CQ51" s="87"/>
      <c r="CR51" s="87"/>
      <c r="CT51" s="73">
        <f>IF(KOMatchRule=1,IFERROR(IF(AND(G51&lt;&gt;"",H51&lt;&gt;"",CN51&lt;&gt;"",CO51&lt;&gt;""),IF(AND(G51=CN51,H51=CO51),Fina1,IF((G51-H51)=(CN51-CO51),Fina2,IF(AND((G51&gt;H51),(CN51&gt;CO51)),Fina3,IF(AND((H51&gt;G51),(CO51&gt;CN51)),Fina3,0)))),0),0)+IFERROR(IF(KOPSO=1,IF(AND(J51&lt;&gt;"",K51&lt;&gt;"",CQ51&lt;&gt;"",CR51&lt;&gt;"",(G51-H51)=(CN51-CO51)),IF(AND(J51=CQ51,K51=CR51),Pena1,IF((J51-K51)=(CQ51-CR51),Pena2,IF(AND((J51&gt;K51),(CQ51&gt;CR51)),Pena3,IF(AND((J51&lt;K51),(CR51&gt;CQ51)),Pena3,0)))),0),0),0),IFERROR(IF(AND(F51=CM51,I51=CP51,G51&lt;&gt;"",H51&lt;&gt;"",CN51&lt;&gt;"",CO51&lt;&gt;""),IF(AND(G51=CN51,H51=CO51),Fina1,IF((G51-H51)=(CN51-CO51),Fina2,IF(AND((G51&gt;H51),(CN51&gt;CO51)),Fina3,IF(AND((H51&gt;G51),(CO51&gt;CN51)),Fina3,0)))),0),0)+IFERROR(IF(KOPSO=1,IF(AND(F51=CM51,I51=CP51,J51&lt;&gt;"",K51&lt;&gt;"",CQ51&lt;&gt;"",CR51&lt;&gt;"",(G51-H51)=(CN51-CO51)),IF(AND(J51=CQ51,K51=CR51),Pena1,IF((J51-K51)=(CQ51-CR51),Pena2,IF(AND((J51&gt;K51),(CQ51&gt;CR51)),Pena3,IF(AND((J51&lt;K51),(CR51&gt;CQ51)),Pena3,0)))),0),0),0))</f>
        <v>0</v>
      </c>
      <c r="CU51" s="73">
        <f>IF(SUM(B36:B39)=24,IF(KOMatchRule=0,IF(AND(SUM(B36:B39)=24,CM51=F51,CP51=I51),IF(OR(AND((G51+J51)&gt;(H51+K51),(CN51+CQ51)&gt;(CO51+CR51)),AND((G51+J51)&lt;(H51+K51),(CN51+CQ51)&lt;(CO51+CR51))),Bonu16+Bonu9,Bonu9),0),IF(OR(AND((G51+J51)&gt;(H51+K51),(CN51+CQ51)&gt;(CO51+CR51)),AND((G51+J51)&lt;(H51+K51),(CN51+CQ51)&lt;(CO51+CR51))),Bonu16,0)),0)</f>
        <v>0</v>
      </c>
      <c r="CV51" s="61"/>
      <c r="CW51" s="80" t="str">
        <f t="shared" ca="1" si="64"/>
        <v>Paraguay</v>
      </c>
      <c r="CX51" s="152" t="str">
        <f>IF(CY4&lt;&gt;"",IF(KOMatchRule=1,F51,IF(AND(CY48&lt;&gt;"",CZ48&lt;&gt;""),IF((CY48+DB48)&gt;(CZ48+DC48),CX48,IF((CY48+DB48)&lt;(CZ48+DC48),DA48,"Match 29 Winner")),"Match 29 Winner")),"")</f>
        <v>Match 29 Winner</v>
      </c>
      <c r="CY51" s="70"/>
      <c r="CZ51" s="70"/>
      <c r="DA51" s="98" t="str">
        <f>IF(CY4&lt;&gt;"",IF(KOMatchRule=1,I51,IF(AND(CY49&lt;&gt;"",CZ49&lt;&gt;""),IF((CY49+DB49)&gt;(CZ49+DC49),CX49,IF((CY49+DB49)&lt;(CZ49+DC49),DA49,"Match 30 Winner")),"Match 30 Winner")),"")</f>
        <v>Match 30 Winner</v>
      </c>
      <c r="DB51" s="87"/>
      <c r="DC51" s="87"/>
      <c r="DE51" s="73">
        <f>IF(KOMatchRule=1,IFERROR(IF(AND(G51&lt;&gt;"",H51&lt;&gt;"",CY51&lt;&gt;"",CZ51&lt;&gt;""),IF(AND(G51=CY51,H51=CZ51),Fina1,IF((G51-H51)=(CY51-CZ51),Fina2,IF(AND((G51&gt;H51),(CY51&gt;CZ51)),Fina3,IF(AND((H51&gt;G51),(CZ51&gt;CY51)),Fina3,0)))),0),0)+IFERROR(IF(KOPSO=1,IF(AND(J51&lt;&gt;"",K51&lt;&gt;"",DB51&lt;&gt;"",DC51&lt;&gt;"",(G51-H51)=(CY51-CZ51)),IF(AND(J51=DB51,K51=DC51),Pena1,IF((J51-K51)=(DB51-DC51),Pena2,IF(AND((J51&gt;K51),(DB51&gt;DC51)),Pena3,IF(AND((J51&lt;K51),(DC51&gt;DB51)),Pena3,0)))),0),0),0),IFERROR(IF(AND(F51=CX51,I51=DA51,G51&lt;&gt;"",H51&lt;&gt;"",CY51&lt;&gt;"",CZ51&lt;&gt;""),IF(AND(G51=CY51,H51=CZ51),Fina1,IF((G51-H51)=(CY51-CZ51),Fina2,IF(AND((G51&gt;H51),(CY51&gt;CZ51)),Fina3,IF(AND((H51&gt;G51),(CZ51&gt;CY51)),Fina3,0)))),0),0)+IFERROR(IF(KOPSO=1,IF(AND(F51=CX51,I51=DA51,J51&lt;&gt;"",K51&lt;&gt;"",DB51&lt;&gt;"",DC51&lt;&gt;"",(G51-H51)=(CY51-CZ51)),IF(AND(J51=DB51,K51=DC51),Pena1,IF((J51-K51)=(DB51-DC51),Pena2,IF(AND((J51&gt;K51),(DB51&gt;DC51)),Pena3,IF(AND((J51&lt;K51),(DC51&gt;DB51)),Pena3,0)))),0),0),0))</f>
        <v>0</v>
      </c>
      <c r="DF51" s="73">
        <f>IF(SUM(B36:B39)=24,IF(KOMatchRule=0,IF(AND(SUM(B36:B39)=24,CX51=F51,DA51=I51),IF(OR(AND((G51+J51)&gt;(H51+K51),(CY51+DB51)&gt;(CZ51+DC51)),AND((G51+J51)&lt;(H51+K51),(CY51+DB51)&lt;(CZ51+DC51))),Bonu16+Bonu9,Bonu9),0),IF(OR(AND((G51+J51)&gt;(H51+K51),(CY51+DB51)&gt;(CZ51+DC51)),AND((G51+J51)&lt;(H51+K51),(CY51+DB51)&lt;(CZ51+DC51))),Bonu16,0)),0)</f>
        <v>0</v>
      </c>
      <c r="DG51" s="61"/>
      <c r="DH51" s="80" t="str">
        <f t="shared" ca="1" si="65"/>
        <v>Paraguay</v>
      </c>
      <c r="DI51" s="152" t="str">
        <f>IF(DJ4&lt;&gt;"",IF(KOMatchRule=1,F51,IF(AND(DJ48&lt;&gt;"",DK48&lt;&gt;""),IF((DJ48+DM48)&gt;(DK48+DN48),DI48,IF((DJ48+DM48)&lt;(DK48+DN48),DL48,"Match 29 Winner")),"Match 29 Winner")),"")</f>
        <v>Match 29 Winner</v>
      </c>
      <c r="DJ51" s="70"/>
      <c r="DK51" s="70"/>
      <c r="DL51" s="98" t="str">
        <f>IF(DJ4&lt;&gt;"",IF(KOMatchRule=1,I51,IF(AND(DJ49&lt;&gt;"",DK49&lt;&gt;""),IF((DJ49+DM49)&gt;(DK49+DN49),DI49,IF((DJ49+DM49)&lt;(DK49+DN49),DL49,"Match 30 Winner")),"Match 30 Winner")),"")</f>
        <v>Match 30 Winner</v>
      </c>
      <c r="DM51" s="87"/>
      <c r="DN51" s="87"/>
      <c r="DP51" s="73">
        <f>IF(KOMatchRule=1,IFERROR(IF(AND(G51&lt;&gt;"",H51&lt;&gt;"",DJ51&lt;&gt;"",DK51&lt;&gt;""),IF(AND(G51=DJ51,H51=DK51),Fina1,IF((G51-H51)=(DJ51-DK51),Fina2,IF(AND((G51&gt;H51),(DJ51&gt;DK51)),Fina3,IF(AND((H51&gt;G51),(DK51&gt;DJ51)),Fina3,0)))),0),0)+IFERROR(IF(KOPSO=1,IF(AND(J51&lt;&gt;"",K51&lt;&gt;"",DM51&lt;&gt;"",DN51&lt;&gt;"",(G51-H51)=(DJ51-DK51)),IF(AND(J51=DM51,K51=DN51),Pena1,IF((J51-K51)=(DM51-DN51),Pena2,IF(AND((J51&gt;K51),(DM51&gt;DN51)),Pena3,IF(AND((J51&lt;K51),(DN51&gt;DM51)),Pena3,0)))),0),0),0),IFERROR(IF(AND(F51=DI51,I51=DL51,G51&lt;&gt;"",H51&lt;&gt;"",DJ51&lt;&gt;"",DK51&lt;&gt;""),IF(AND(G51=DJ51,H51=DK51),Fina1,IF((G51-H51)=(DJ51-DK51),Fina2,IF(AND((G51&gt;H51),(DJ51&gt;DK51)),Fina3,IF(AND((H51&gt;G51),(DK51&gt;DJ51)),Fina3,0)))),0),0)+IFERROR(IF(KOPSO=1,IF(AND(F51=DI51,I51=DL51,J51&lt;&gt;"",K51&lt;&gt;"",DM51&lt;&gt;"",DN51&lt;&gt;"",(G51-H51)=(DJ51-DK51)),IF(AND(J51=DM51,K51=DN51),Pena1,IF((J51-K51)=(DM51-DN51),Pena2,IF(AND((J51&gt;K51),(DM51&gt;DN51)),Pena3,IF(AND((J51&lt;K51),(DN51&gt;DM51)),Pena3,0)))),0),0),0))</f>
        <v>0</v>
      </c>
      <c r="DQ51" s="73">
        <f>IF(SUM(B36:B39)=24,IF(KOMatchRule=0,IF(AND(SUM(B36:B39)=24,DI51=F51,DL51=I51),IF(OR(AND((G51+J51)&gt;(H51+K51),(DJ51+DM51)&gt;(DK51+DN51)),AND((G51+J51)&lt;(H51+K51),(DJ51+DM51)&lt;(DK51+DN51))),Bonu16+Bonu9,Bonu9),0),IF(OR(AND((G51+J51)&gt;(H51+K51),(DJ51+DM51)&gt;(DK51+DN51)),AND((G51+J51)&lt;(H51+K51),(DJ51+DM51)&lt;(DK51+DN51))),Bonu16,0)),0)</f>
        <v>0</v>
      </c>
      <c r="DR51" s="61"/>
    </row>
    <row r="52" spans="1:122" ht="15.75" thickBot="1" x14ac:dyDescent="0.3">
      <c r="B52" s="63"/>
      <c r="C52" s="53"/>
      <c r="D52" s="53"/>
      <c r="E52" s="54"/>
      <c r="F52" s="55"/>
      <c r="G52" s="52"/>
      <c r="H52" s="52"/>
      <c r="I52" s="56"/>
      <c r="J52" s="52"/>
      <c r="K52" s="52"/>
      <c r="L52" s="57"/>
      <c r="M52" s="80"/>
      <c r="N52" s="59"/>
      <c r="Q52" s="60"/>
      <c r="V52" s="99" t="s">
        <v>42</v>
      </c>
      <c r="W52" s="61"/>
      <c r="X52" s="292"/>
      <c r="Y52" s="59"/>
      <c r="AB52" s="60"/>
      <c r="AG52" s="99" t="s">
        <v>42</v>
      </c>
      <c r="AH52" s="61"/>
      <c r="AI52" s="292"/>
      <c r="AJ52" s="59"/>
      <c r="AM52" s="60"/>
      <c r="AR52" s="99" t="s">
        <v>42</v>
      </c>
      <c r="AS52" s="61"/>
      <c r="AT52" s="292"/>
      <c r="AU52" s="59"/>
      <c r="AX52" s="60"/>
      <c r="BC52" s="99" t="s">
        <v>42</v>
      </c>
      <c r="BD52" s="61"/>
      <c r="BE52" s="292"/>
      <c r="BF52" s="59"/>
      <c r="BI52" s="60"/>
      <c r="BN52" s="99" t="s">
        <v>42</v>
      </c>
      <c r="BO52" s="61"/>
      <c r="BP52" s="292"/>
      <c r="BQ52" s="59"/>
      <c r="BT52" s="60"/>
      <c r="BY52" s="99" t="s">
        <v>42</v>
      </c>
      <c r="BZ52" s="61"/>
      <c r="CA52" s="292"/>
      <c r="CB52" s="59"/>
      <c r="CE52" s="60"/>
      <c r="CJ52" s="99" t="s">
        <v>42</v>
      </c>
      <c r="CK52" s="61"/>
      <c r="CL52" s="292"/>
      <c r="CM52" s="59"/>
      <c r="CP52" s="60"/>
      <c r="CU52" s="99" t="s">
        <v>42</v>
      </c>
      <c r="CV52" s="61"/>
      <c r="CW52" s="292"/>
      <c r="CX52" s="59"/>
      <c r="DA52" s="60"/>
      <c r="DF52" s="99" t="s">
        <v>42</v>
      </c>
      <c r="DG52" s="61"/>
      <c r="DH52" s="292"/>
      <c r="DI52" s="59"/>
      <c r="DL52" s="60"/>
      <c r="DQ52" s="99" t="s">
        <v>42</v>
      </c>
      <c r="DR52" s="61"/>
    </row>
    <row r="53" spans="1:122" x14ac:dyDescent="0.25">
      <c r="B53" s="63"/>
      <c r="C53" s="53"/>
      <c r="D53" s="53"/>
      <c r="E53" s="54"/>
      <c r="F53" s="100" t="s">
        <v>286</v>
      </c>
      <c r="G53" s="366" t="str">
        <f>IF(AND(G51&lt;&gt;"",H51&lt;&gt;""),IF((G51+J51)&gt;(H51+K51),F51,IF((G51+J51)&lt;(H51+K51),I51,"Match #32 Winner")),"Match #32 Winner")</f>
        <v>Match #32 Winner</v>
      </c>
      <c r="H53" s="366"/>
      <c r="I53" s="366"/>
      <c r="J53" s="52"/>
      <c r="K53" s="52"/>
      <c r="L53" s="57"/>
      <c r="M53" s="80">
        <f>SUM(V53:V55)</f>
        <v>0</v>
      </c>
      <c r="N53" s="101" t="s">
        <v>61</v>
      </c>
      <c r="O53" s="366" t="str">
        <f>IF(KOMatchRule=1,G53,IF(AND(O51&lt;&gt;"",P51&lt;&gt;""),IF((O51+R51)&gt;(P51+S51),N51,IF((O51+R51)&lt;(P51+S51),Q51,"Match 32 Winner")),"Match 32 Winner"))</f>
        <v>Match 32 Winner</v>
      </c>
      <c r="P53" s="366"/>
      <c r="Q53" s="366"/>
      <c r="U53" s="360" t="s">
        <v>285</v>
      </c>
      <c r="V53" s="361"/>
      <c r="W53" s="61"/>
      <c r="X53" s="292">
        <f>SUM(AG53:AG55)</f>
        <v>0</v>
      </c>
      <c r="Y53" s="101" t="s">
        <v>61</v>
      </c>
      <c r="Z53" s="366" t="str">
        <f>IF(KOMatchRule=1,G53,IF(AND(Z51&lt;&gt;"",AA51&lt;&gt;""),IF((Z51+AC51)&gt;(AA51+AD51),Y51,IF((Z51+AC51)&lt;(AA51+AD51),AB51,"Match 32 Winner")),"Match 32 Winner"))</f>
        <v>Match 32 Winner</v>
      </c>
      <c r="AA53" s="366"/>
      <c r="AB53" s="366"/>
      <c r="AF53" s="360" t="s">
        <v>285</v>
      </c>
      <c r="AG53" s="361"/>
      <c r="AH53" s="61"/>
      <c r="AI53" s="292">
        <f t="shared" ref="AI53" si="70">SUM(AR53:AR55)</f>
        <v>0</v>
      </c>
      <c r="AJ53" s="101" t="s">
        <v>61</v>
      </c>
      <c r="AK53" s="366" t="str">
        <f>IF(KOMatchRule=1,G53,IF(AND(AK51&lt;&gt;"",AL51&lt;&gt;""),IF((AK51+AN51)&gt;(AL51+AO51),AJ51,IF((AK51+AN51)&lt;(AL51+AO51),AM51,"Match 32 Winner")),"Match 32 Winner"))</f>
        <v>Match 32 Winner</v>
      </c>
      <c r="AL53" s="366"/>
      <c r="AM53" s="366"/>
      <c r="AQ53" s="360" t="s">
        <v>285</v>
      </c>
      <c r="AR53" s="361"/>
      <c r="AS53" s="61"/>
      <c r="AT53" s="292">
        <f t="shared" ref="AT53" si="71">SUM(BC53:BC55)</f>
        <v>0</v>
      </c>
      <c r="AU53" s="101" t="s">
        <v>61</v>
      </c>
      <c r="AV53" s="366" t="str">
        <f>IF(KOMatchRule=1,G53,IF(AND(AV51&lt;&gt;"",AW51&lt;&gt;""),IF((AV51+AY51)&gt;(AW51+AZ51),AU51,IF((AV51+AY51)&lt;(AW51+AZ51),AX51,"Match 32 Winner")),"Match 32 Winner"))</f>
        <v>Match 32 Winner</v>
      </c>
      <c r="AW53" s="366"/>
      <c r="AX53" s="366"/>
      <c r="BB53" s="360" t="s">
        <v>285</v>
      </c>
      <c r="BC53" s="361"/>
      <c r="BD53" s="61"/>
      <c r="BE53" s="292">
        <f t="shared" ref="BE53" si="72">SUM(BN53:BN55)</f>
        <v>0</v>
      </c>
      <c r="BF53" s="101" t="s">
        <v>61</v>
      </c>
      <c r="BG53" s="366" t="str">
        <f>IF(KOMatchRule=1,G53,IF(AND(BG51&lt;&gt;"",BH51&lt;&gt;""),IF((BG51+BJ51)&gt;(BH51+BK51),BF51,IF((BG51+BJ51)&lt;(BH51+BK51),BI51,"Match 32 Winner")),"Match 32 Winner"))</f>
        <v>Match 32 Winner</v>
      </c>
      <c r="BH53" s="366"/>
      <c r="BI53" s="366"/>
      <c r="BM53" s="360" t="s">
        <v>285</v>
      </c>
      <c r="BN53" s="361"/>
      <c r="BO53" s="61"/>
      <c r="BP53" s="292">
        <f t="shared" ref="BP53" si="73">SUM(BY53:BY55)</f>
        <v>0</v>
      </c>
      <c r="BQ53" s="101" t="s">
        <v>61</v>
      </c>
      <c r="BR53" s="366" t="str">
        <f>IF(KOMatchRule=1,G53,IF(AND(BR51&lt;&gt;"",BS51&lt;&gt;""),IF((BR51+BU51)&gt;(BS51+BV51),BQ51,IF((BR51+BU51)&lt;(BS51+BV51),BT51,"Match 32 Winner")),"Match 32 Winner"))</f>
        <v>Match 32 Winner</v>
      </c>
      <c r="BS53" s="366"/>
      <c r="BT53" s="366"/>
      <c r="BX53" s="360" t="s">
        <v>285</v>
      </c>
      <c r="BY53" s="361"/>
      <c r="BZ53" s="61"/>
      <c r="CA53" s="292">
        <f t="shared" ref="CA53" si="74">SUM(CJ53:CJ55)</f>
        <v>0</v>
      </c>
      <c r="CB53" s="101" t="s">
        <v>61</v>
      </c>
      <c r="CC53" s="366" t="str">
        <f>IF(KOMatchRule=1,G53,IF(AND(CC51&lt;&gt;"",CD51&lt;&gt;""),IF((CC51+CF51)&gt;(CD51+CG51),CB51,IF((CC51+CF51)&lt;(CD51+CG51),CE51,"Match 32 Winner")),"Match 32 Winner"))</f>
        <v>Match 32 Winner</v>
      </c>
      <c r="CD53" s="366"/>
      <c r="CE53" s="366"/>
      <c r="CI53" s="360" t="s">
        <v>285</v>
      </c>
      <c r="CJ53" s="361"/>
      <c r="CK53" s="61"/>
      <c r="CL53" s="292">
        <f t="shared" ref="CL53" si="75">SUM(CU53:CU55)</f>
        <v>0</v>
      </c>
      <c r="CM53" s="101" t="s">
        <v>61</v>
      </c>
      <c r="CN53" s="366" t="str">
        <f>IF(KOMatchRule=1,G53,IF(AND(CN51&lt;&gt;"",CO51&lt;&gt;""),IF((CN51+CQ51)&gt;(CO51+CR51),CM51,IF((CN51+CQ51)&lt;(CO51+CR51),CP51,"Match 32 Winner")),"Match 32 Winner"))</f>
        <v>Match 32 Winner</v>
      </c>
      <c r="CO53" s="366"/>
      <c r="CP53" s="366"/>
      <c r="CT53" s="360" t="s">
        <v>285</v>
      </c>
      <c r="CU53" s="361"/>
      <c r="CV53" s="61"/>
      <c r="CW53" s="292">
        <f t="shared" ref="CW53" si="76">SUM(DF53:DF55)</f>
        <v>0</v>
      </c>
      <c r="CX53" s="101" t="s">
        <v>61</v>
      </c>
      <c r="CY53" s="366" t="str">
        <f>IF(KOMatchRule=1,G53,IF(AND(CY51&lt;&gt;"",CZ51&lt;&gt;""),IF((CY51+DB51)&gt;(CZ51+DC51),CX51,IF((CY51+DB51)&lt;(CZ51+DC51),DA51,"Match 32 Winner")),"Match 32 Winner"))</f>
        <v>Match 32 Winner</v>
      </c>
      <c r="CZ53" s="366"/>
      <c r="DA53" s="366"/>
      <c r="DE53" s="360" t="s">
        <v>285</v>
      </c>
      <c r="DF53" s="361"/>
      <c r="DG53" s="61"/>
      <c r="DH53" s="292">
        <f t="shared" ref="DH53" si="77">SUM(DQ53:DQ55)</f>
        <v>0</v>
      </c>
      <c r="DI53" s="101" t="s">
        <v>61</v>
      </c>
      <c r="DJ53" s="366" t="str">
        <f>IF(KOMatchRule=1,G53,IF(AND(DJ51&lt;&gt;"",DK51&lt;&gt;""),IF((DJ51+DM51)&gt;(DK51+DN51),DI51,IF((DJ51+DM51)&lt;(DK51+DN51),DL51,"Match 32 Winner")),"Match 32 Winner"))</f>
        <v>Match 32 Winner</v>
      </c>
      <c r="DK53" s="366"/>
      <c r="DL53" s="366"/>
      <c r="DP53" s="360" t="s">
        <v>285</v>
      </c>
      <c r="DQ53" s="361"/>
      <c r="DR53" s="61"/>
    </row>
    <row r="54" spans="1:122" x14ac:dyDescent="0.25">
      <c r="B54" s="63"/>
      <c r="C54" s="53"/>
      <c r="D54" s="53"/>
      <c r="E54" s="54"/>
      <c r="F54" s="102" t="s">
        <v>287</v>
      </c>
      <c r="G54" s="366" t="str">
        <f>IF(AND(G51&lt;&gt;"",H51&lt;&gt;""),IF((G51+J51)&lt;(H51+K51),F51,IF((G51+J51)&gt;(H51+K51),I51,"Match #32 Loser")),"Match #32 Loser")</f>
        <v>Match #32 Loser</v>
      </c>
      <c r="H54" s="366"/>
      <c r="I54" s="366"/>
      <c r="J54" s="52"/>
      <c r="K54" s="52"/>
      <c r="L54" s="57"/>
      <c r="M54" s="58">
        <f>SUM(V44:V51)</f>
        <v>0</v>
      </c>
      <c r="N54" s="75" t="s">
        <v>62</v>
      </c>
      <c r="O54" s="366" t="str">
        <f>IF(KOMatchRule=1,G54,IF(AND(O51&lt;&gt;"",P51&lt;&gt;""),IF((O51+R51)&lt;(P51+S51),N51,IF((O51+R51)&gt;(P51+S51),Q51,"Match 32 Loser")),"Match 32 Loser"))</f>
        <v>Match 32 Loser</v>
      </c>
      <c r="P54" s="366"/>
      <c r="Q54" s="366"/>
      <c r="U54" s="362"/>
      <c r="V54" s="363"/>
      <c r="W54" s="61"/>
      <c r="X54" s="292">
        <f>SUM(AG44:AG51)</f>
        <v>0</v>
      </c>
      <c r="Y54" s="75" t="s">
        <v>62</v>
      </c>
      <c r="Z54" s="366" t="str">
        <f>IF(KOMatchRule=1,G54,IF(AND(Z51&lt;&gt;"",AA51&lt;&gt;""),IF((Z51+AC51)&lt;(AA51+AD51),Y51,IF((Z51+AC51)&gt;(AA51+AD51),AB51,"Match 32 Loser")),"Match 32 Loser"))</f>
        <v>Match 32 Loser</v>
      </c>
      <c r="AA54" s="366"/>
      <c r="AB54" s="366"/>
      <c r="AF54" s="362"/>
      <c r="AG54" s="363"/>
      <c r="AH54" s="61"/>
      <c r="AI54" s="292">
        <f>SUM(AR44:AR51)</f>
        <v>0</v>
      </c>
      <c r="AJ54" s="75" t="s">
        <v>62</v>
      </c>
      <c r="AK54" s="366" t="str">
        <f>IF(KOMatchRule=1,G54,IF(AND(AK51&lt;&gt;"",AL51&lt;&gt;""),IF((AK51+AN51)&lt;(AL51+AO51),AJ51,IF((AK51+AN51)&gt;(AL51+AO51),AM51,"Match 32 Loser")),"Match 32 Loser"))</f>
        <v>Match 32 Loser</v>
      </c>
      <c r="AL54" s="366"/>
      <c r="AM54" s="366"/>
      <c r="AQ54" s="362"/>
      <c r="AR54" s="363"/>
      <c r="AS54" s="61"/>
      <c r="AT54" s="292">
        <f t="shared" ref="AT54" si="78">SUM(BC44:BC51)</f>
        <v>0</v>
      </c>
      <c r="AU54" s="75" t="s">
        <v>62</v>
      </c>
      <c r="AV54" s="366" t="str">
        <f>IF(KOMatchRule=1,G54,IF(AND(AV51&lt;&gt;"",AW51&lt;&gt;""),IF((AV51+AY51)&lt;(AW51+AZ51),AU51,IF((AV51+AY51)&gt;(AW51+AZ51),AX51,"Match 32 Loser")),"Match 32 Loser"))</f>
        <v>Match 32 Loser</v>
      </c>
      <c r="AW54" s="366"/>
      <c r="AX54" s="366"/>
      <c r="BB54" s="362"/>
      <c r="BC54" s="363"/>
      <c r="BD54" s="61"/>
      <c r="BE54" s="292">
        <f t="shared" ref="BE54" si="79">SUM(BN44:BN51)</f>
        <v>0</v>
      </c>
      <c r="BF54" s="75" t="s">
        <v>62</v>
      </c>
      <c r="BG54" s="366" t="str">
        <f>IF(KOMatchRule=1,G54,IF(AND(BG51&lt;&gt;"",BH51&lt;&gt;""),IF((BG51+BJ51)&lt;(BH51+BK51),BF51,IF((BG51+BJ51)&gt;(BH51+BK51),BI51,"Match 32 Loser")),"Match 32 Loser"))</f>
        <v>Match 32 Loser</v>
      </c>
      <c r="BH54" s="366"/>
      <c r="BI54" s="366"/>
      <c r="BM54" s="362"/>
      <c r="BN54" s="363"/>
      <c r="BO54" s="61"/>
      <c r="BP54" s="292">
        <f t="shared" ref="BP54" si="80">SUM(BY44:BY51)</f>
        <v>0</v>
      </c>
      <c r="BQ54" s="75" t="s">
        <v>62</v>
      </c>
      <c r="BR54" s="366" t="str">
        <f>IF(KOMatchRule=1,G54,IF(AND(BR51&lt;&gt;"",BS51&lt;&gt;""),IF((BR51+BU51)&lt;(BS51+BV51),BQ51,IF((BR51+BU51)&gt;(BS51+BV51),BT51,"Match 32 Loser")),"Match 32 Loser"))</f>
        <v>Match 32 Loser</v>
      </c>
      <c r="BS54" s="366"/>
      <c r="BT54" s="366"/>
      <c r="BX54" s="362"/>
      <c r="BY54" s="363"/>
      <c r="BZ54" s="61"/>
      <c r="CA54" s="292">
        <f t="shared" ref="CA54" si="81">SUM(CJ44:CJ51)</f>
        <v>0</v>
      </c>
      <c r="CB54" s="75" t="s">
        <v>62</v>
      </c>
      <c r="CC54" s="366" t="str">
        <f>IF(KOMatchRule=1,G54,IF(AND(CC51&lt;&gt;"",CD51&lt;&gt;""),IF((CC51+CF51)&lt;(CD51+CG51),CB51,IF((CC51+CF51)&gt;(CD51+CG51),CE51,"Match 32 Loser")),"Match 32 Loser"))</f>
        <v>Match 32 Loser</v>
      </c>
      <c r="CD54" s="366"/>
      <c r="CE54" s="366"/>
      <c r="CI54" s="362"/>
      <c r="CJ54" s="363"/>
      <c r="CK54" s="61"/>
      <c r="CL54" s="292">
        <f t="shared" ref="CL54" si="82">SUM(CU44:CU51)</f>
        <v>0</v>
      </c>
      <c r="CM54" s="75" t="s">
        <v>62</v>
      </c>
      <c r="CN54" s="366" t="str">
        <f>IF(KOMatchRule=1,G54,IF(AND(CN51&lt;&gt;"",CO51&lt;&gt;""),IF((CN51+CQ51)&lt;(CO51+CR51),CM51,IF((CN51+CQ51)&gt;(CO51+CR51),CP51,"Match 32 Loser")),"Match 32 Loser"))</f>
        <v>Match 32 Loser</v>
      </c>
      <c r="CO54" s="366"/>
      <c r="CP54" s="366"/>
      <c r="CT54" s="362"/>
      <c r="CU54" s="363"/>
      <c r="CV54" s="61"/>
      <c r="CW54" s="292">
        <f t="shared" ref="CW54" si="83">SUM(DF44:DF51)</f>
        <v>0</v>
      </c>
      <c r="CX54" s="75" t="s">
        <v>62</v>
      </c>
      <c r="CY54" s="366" t="str">
        <f>IF(KOMatchRule=1,G54,IF(AND(CY51&lt;&gt;"",CZ51&lt;&gt;""),IF((CY51+DB51)&lt;(CZ51+DC51),CX51,IF((CY51+DB51)&gt;(CZ51+DC51),DA51,"Match 32 Loser")),"Match 32 Loser"))</f>
        <v>Match 32 Loser</v>
      </c>
      <c r="CZ54" s="366"/>
      <c r="DA54" s="366"/>
      <c r="DE54" s="362"/>
      <c r="DF54" s="363"/>
      <c r="DG54" s="61"/>
      <c r="DH54" s="292">
        <f t="shared" ref="DH54" si="84">SUM(DQ44:DQ51)</f>
        <v>0</v>
      </c>
      <c r="DI54" s="75" t="s">
        <v>62</v>
      </c>
      <c r="DJ54" s="366" t="str">
        <f>IF(KOMatchRule=1,G54,IF(AND(DJ51&lt;&gt;"",DK51&lt;&gt;""),IF((DJ51+DM51)&lt;(DK51+DN51),DI51,IF((DJ51+DM51)&gt;(DK51+DN51),DL51,"Match 32 Loser")),"Match 32 Loser"))</f>
        <v>Match 32 Loser</v>
      </c>
      <c r="DK54" s="366"/>
      <c r="DL54" s="366"/>
      <c r="DP54" s="362"/>
      <c r="DQ54" s="363"/>
      <c r="DR54" s="61"/>
    </row>
    <row r="55" spans="1:122" x14ac:dyDescent="0.25">
      <c r="B55" s="63"/>
      <c r="C55" s="53"/>
      <c r="D55" s="53"/>
      <c r="E55" s="54"/>
      <c r="F55" s="103" t="s">
        <v>288</v>
      </c>
      <c r="G55" s="366" t="str">
        <f>IF(AND(G50&lt;&gt;"",H50&lt;&gt;""),IF((G50+J50)&gt;(H50+K50),F50,IF((G50+J50)&lt;(H50+K50),I50,"Match #31 Winner")),"Match #31 Winner")</f>
        <v>Match #31 Winner</v>
      </c>
      <c r="H55" s="366"/>
      <c r="I55" s="366"/>
      <c r="J55" s="52"/>
      <c r="K55" s="52"/>
      <c r="L55" s="57"/>
      <c r="M55" s="58">
        <f ca="1">COUNTIF(U44:U47,Quar1)+COUNTIF(U48:U49,Semi1)+COUNTIF(U50,Thir1)+COUNTIF(U51,Fina1)</f>
        <v>0</v>
      </c>
      <c r="N55" s="75" t="s">
        <v>63</v>
      </c>
      <c r="O55" s="366" t="str">
        <f>IF(KOMatchRule=1,G55,IF(AND(O50&lt;&gt;"",P50&lt;&gt;""),IF((O50+R50)&gt;(P50+S50),N50,IF((O50+R50)&lt;(P50+S50),Q50,"Match 31 Winner")),"Match 31 Winner"))</f>
        <v>Match 31 Winner</v>
      </c>
      <c r="P55" s="366"/>
      <c r="Q55" s="366"/>
      <c r="U55" s="362"/>
      <c r="V55" s="363"/>
      <c r="W55" s="61"/>
      <c r="X55" s="292">
        <f ca="1">COUNTIF(AF44:AF47,Quar1)+COUNTIF(AF48:AF49,Semi1)+COUNTIF(AF50,Thir1)+COUNTIF(AF51,Fina1)</f>
        <v>0</v>
      </c>
      <c r="Y55" s="75" t="s">
        <v>63</v>
      </c>
      <c r="Z55" s="366" t="str">
        <f>IF(KOMatchRule=1,G55,IF(AND(Z50&lt;&gt;"",AA50&lt;&gt;""),IF((Z50+AC50)&gt;(AA50+AD50),Y50,IF((Z50+AC50)&lt;(AA50+AD50),AB50,"Match 31 Winner")),"Match 31 Winner"))</f>
        <v>Match 31 Winner</v>
      </c>
      <c r="AA55" s="366"/>
      <c r="AB55" s="366"/>
      <c r="AF55" s="362"/>
      <c r="AG55" s="363"/>
      <c r="AH55" s="61"/>
      <c r="AI55" s="292">
        <f ca="1">COUNTIF(AQ44:AQ47,Quar1)+COUNTIF(AQ48:AQ49,Semi1)+COUNTIF(AQ50,Thir1)+COUNTIF(AQ51,Fina1)</f>
        <v>0</v>
      </c>
      <c r="AJ55" s="75" t="s">
        <v>63</v>
      </c>
      <c r="AK55" s="366" t="str">
        <f>IF(KOMatchRule=1,G55,IF(AND(AK50&lt;&gt;"",AL50&lt;&gt;""),IF((AK50+AN50)&gt;(AL50+AO50),AJ50,IF((AK50+AN50)&lt;(AL50+AO50),AM50,"Match 31 Winner")),"Match 31 Winner"))</f>
        <v>Match 31 Winner</v>
      </c>
      <c r="AL55" s="366"/>
      <c r="AM55" s="366"/>
      <c r="AQ55" s="362"/>
      <c r="AR55" s="363"/>
      <c r="AS55" s="61"/>
      <c r="AT55" s="292">
        <f ca="1">COUNTIF(BB44:BB47,Quar1)+COUNTIF(BB48:BB49,Semi1)+COUNTIF(BB50,Thir1)+COUNTIF(BB51,Fina1)</f>
        <v>0</v>
      </c>
      <c r="AU55" s="75" t="s">
        <v>63</v>
      </c>
      <c r="AV55" s="366" t="str">
        <f>IF(KOMatchRule=1,G55,IF(AND(AV50&lt;&gt;"",AW50&lt;&gt;""),IF((AV50+AY50)&gt;(AW50+AZ50),AU50,IF((AV50+AY50)&lt;(AW50+AZ50),AX50,"Match 31 Winner")),"Match 31 Winner"))</f>
        <v>Match 31 Winner</v>
      </c>
      <c r="AW55" s="366"/>
      <c r="AX55" s="366"/>
      <c r="BB55" s="362"/>
      <c r="BC55" s="363"/>
      <c r="BD55" s="61"/>
      <c r="BE55" s="292">
        <f ca="1">COUNTIF(BM44:BM47,Quar1)+COUNTIF(BM48:BM49,Semi1)+COUNTIF(BM50,Thir1)+COUNTIF(BM51,Fina1)</f>
        <v>0</v>
      </c>
      <c r="BF55" s="75" t="s">
        <v>63</v>
      </c>
      <c r="BG55" s="366" t="str">
        <f>IF(KOMatchRule=1,G55,IF(AND(BG50&lt;&gt;"",BH50&lt;&gt;""),IF((BG50+BJ50)&gt;(BH50+BK50),BF50,IF((BG50+BJ50)&lt;(BH50+BK50),BI50,"Match 31 Winner")),"Match 31 Winner"))</f>
        <v>Match 31 Winner</v>
      </c>
      <c r="BH55" s="366"/>
      <c r="BI55" s="366"/>
      <c r="BM55" s="362"/>
      <c r="BN55" s="363"/>
      <c r="BO55" s="61"/>
      <c r="BP55" s="292">
        <f ca="1">COUNTIF(BX44:BX47,Quar1)+COUNTIF(BX48:BX49,Semi1)+COUNTIF(BX50,Thir1)+COUNTIF(BX51,Fina1)</f>
        <v>0</v>
      </c>
      <c r="BQ55" s="75" t="s">
        <v>63</v>
      </c>
      <c r="BR55" s="366" t="str">
        <f>IF(KOMatchRule=1,G55,IF(AND(BR50&lt;&gt;"",BS50&lt;&gt;""),IF((BR50+BU50)&gt;(BS50+BV50),BQ50,IF((BR50+BU50)&lt;(BS50+BV50),BT50,"Match 31 Winner")),"Match 31 Winner"))</f>
        <v>Match 31 Winner</v>
      </c>
      <c r="BS55" s="366"/>
      <c r="BT55" s="366"/>
      <c r="BX55" s="362"/>
      <c r="BY55" s="363"/>
      <c r="BZ55" s="61"/>
      <c r="CA55" s="292">
        <f ca="1">COUNTIF(CI44:CI47,Quar1)+COUNTIF(CI48:CI49,Semi1)+COUNTIF(CI50,Thir1)+COUNTIF(CI51,Fina1)</f>
        <v>0</v>
      </c>
      <c r="CB55" s="75" t="s">
        <v>63</v>
      </c>
      <c r="CC55" s="366" t="str">
        <f>IF(KOMatchRule=1,G55,IF(AND(CC50&lt;&gt;"",CD50&lt;&gt;""),IF((CC50+CF50)&gt;(CD50+CG50),CB50,IF((CC50+CF50)&lt;(CD50+CG50),CE50,"Match 31 Winner")),"Match 31 Winner"))</f>
        <v>Match 31 Winner</v>
      </c>
      <c r="CD55" s="366"/>
      <c r="CE55" s="366"/>
      <c r="CI55" s="362"/>
      <c r="CJ55" s="363"/>
      <c r="CK55" s="61"/>
      <c r="CL55" s="292">
        <f ca="1">COUNTIF(CT44:CT47,Quar1)+COUNTIF(CT48:CT49,Semi1)+COUNTIF(CT50,Thir1)+COUNTIF(CT51,Fina1)</f>
        <v>0</v>
      </c>
      <c r="CM55" s="75" t="s">
        <v>63</v>
      </c>
      <c r="CN55" s="366" t="str">
        <f>IF(KOMatchRule=1,G55,IF(AND(CN50&lt;&gt;"",CO50&lt;&gt;""),IF((CN50+CQ50)&gt;(CO50+CR50),CM50,IF((CN50+CQ50)&lt;(CO50+CR50),CP50,"Match 31 Winner")),"Match 31 Winner"))</f>
        <v>Match 31 Winner</v>
      </c>
      <c r="CO55" s="366"/>
      <c r="CP55" s="366"/>
      <c r="CT55" s="362"/>
      <c r="CU55" s="363"/>
      <c r="CV55" s="61"/>
      <c r="CW55" s="292">
        <f ca="1">COUNTIF(DE44:DE47,Quar1)+COUNTIF(DE48:DE49,Semi1)+COUNTIF(DE50,Thir1)+COUNTIF(DE51,Fina1)</f>
        <v>0</v>
      </c>
      <c r="CX55" s="75" t="s">
        <v>63</v>
      </c>
      <c r="CY55" s="366" t="str">
        <f>IF(KOMatchRule=1,G55,IF(AND(CY50&lt;&gt;"",CZ50&lt;&gt;""),IF((CY50+DB50)&gt;(CZ50+DC50),CX50,IF((CY50+DB50)&lt;(CZ50+DC50),DA50,"Match 31 Winner")),"Match 31 Winner"))</f>
        <v>Match 31 Winner</v>
      </c>
      <c r="CZ55" s="366"/>
      <c r="DA55" s="366"/>
      <c r="DE55" s="362"/>
      <c r="DF55" s="363"/>
      <c r="DG55" s="61"/>
      <c r="DH55" s="292">
        <f ca="1">COUNTIF(DP44:DP47,Quar1)+COUNTIF(DP48:DP49,Semi1)+COUNTIF(DP50,Thir1)+COUNTIF(DP51,Fina1)</f>
        <v>0</v>
      </c>
      <c r="DI55" s="75" t="s">
        <v>63</v>
      </c>
      <c r="DJ55" s="366" t="str">
        <f>IF(KOMatchRule=1,G55,IF(AND(DJ50&lt;&gt;"",DK50&lt;&gt;""),IF((DJ50+DM50)&gt;(DK50+DN50),DI50,IF((DJ50+DM50)&lt;(DK50+DN50),DL50,"Match 31 Winner")),"Match 31 Winner"))</f>
        <v>Match 31 Winner</v>
      </c>
      <c r="DK55" s="366"/>
      <c r="DL55" s="366"/>
      <c r="DP55" s="362"/>
      <c r="DQ55" s="363"/>
      <c r="DR55" s="61"/>
    </row>
    <row r="56" spans="1:122" hidden="1" x14ac:dyDescent="0.25">
      <c r="B56" s="63"/>
      <c r="C56" s="53"/>
      <c r="D56" s="53"/>
      <c r="E56" s="54"/>
      <c r="F56" s="55"/>
      <c r="G56" s="56"/>
      <c r="H56" s="56"/>
      <c r="I56" s="56"/>
      <c r="J56" s="52"/>
      <c r="K56" s="52"/>
      <c r="L56" s="57"/>
      <c r="O56" s="60"/>
      <c r="P56" s="60"/>
      <c r="Q56" s="60"/>
      <c r="U56" s="362"/>
      <c r="V56" s="363"/>
      <c r="W56" s="61"/>
      <c r="X56" s="292"/>
      <c r="Z56" s="60"/>
      <c r="AA56" s="60"/>
      <c r="AB56" s="60"/>
      <c r="AF56" s="362"/>
      <c r="AG56" s="363"/>
      <c r="AH56" s="61"/>
      <c r="AI56" s="292"/>
      <c r="AK56" s="60"/>
      <c r="AL56" s="60"/>
      <c r="AM56" s="60"/>
      <c r="AQ56" s="362"/>
      <c r="AR56" s="363"/>
      <c r="AS56" s="61"/>
      <c r="AT56" s="292"/>
      <c r="AV56" s="60"/>
      <c r="AW56" s="60"/>
      <c r="AX56" s="60"/>
      <c r="BB56" s="362"/>
      <c r="BC56" s="363"/>
      <c r="BD56" s="61"/>
      <c r="BE56" s="292"/>
      <c r="BG56" s="60"/>
      <c r="BH56" s="60"/>
      <c r="BI56" s="60"/>
      <c r="BM56" s="362"/>
      <c r="BN56" s="363"/>
      <c r="BO56" s="61"/>
      <c r="BP56" s="292"/>
      <c r="BR56" s="60"/>
      <c r="BS56" s="60"/>
      <c r="BT56" s="60"/>
      <c r="BX56" s="362"/>
      <c r="BY56" s="363"/>
      <c r="BZ56" s="61"/>
      <c r="CA56" s="292"/>
      <c r="CC56" s="60"/>
      <c r="CD56" s="60"/>
      <c r="CE56" s="60"/>
      <c r="CI56" s="362"/>
      <c r="CJ56" s="363"/>
      <c r="CK56" s="61"/>
      <c r="CL56" s="292"/>
      <c r="CN56" s="60"/>
      <c r="CO56" s="60"/>
      <c r="CP56" s="60"/>
      <c r="CT56" s="362"/>
      <c r="CU56" s="363"/>
      <c r="CV56" s="61"/>
      <c r="CW56" s="292"/>
      <c r="CY56" s="60"/>
      <c r="CZ56" s="60"/>
      <c r="DA56" s="60"/>
      <c r="DE56" s="362"/>
      <c r="DF56" s="363"/>
      <c r="DG56" s="61"/>
      <c r="DH56" s="292"/>
      <c r="DJ56" s="60"/>
      <c r="DK56" s="60"/>
      <c r="DL56" s="60"/>
      <c r="DP56" s="362"/>
      <c r="DQ56" s="363"/>
      <c r="DR56" s="61"/>
    </row>
    <row r="57" spans="1:122" hidden="1" x14ac:dyDescent="0.25">
      <c r="B57" s="63"/>
      <c r="C57" s="53"/>
      <c r="D57" s="53"/>
      <c r="E57" s="54"/>
      <c r="F57" s="55"/>
      <c r="G57" s="56"/>
      <c r="H57" s="56"/>
      <c r="I57" s="56"/>
      <c r="J57" s="52"/>
      <c r="K57" s="52"/>
      <c r="L57" s="57"/>
      <c r="O57" s="60"/>
      <c r="P57" s="60"/>
      <c r="Q57" s="60"/>
      <c r="U57" s="362"/>
      <c r="V57" s="363"/>
      <c r="W57" s="61"/>
      <c r="X57" s="292"/>
      <c r="Z57" s="60"/>
      <c r="AA57" s="60"/>
      <c r="AB57" s="60"/>
      <c r="AF57" s="362"/>
      <c r="AG57" s="363"/>
      <c r="AH57" s="61"/>
      <c r="AI57" s="292"/>
      <c r="AK57" s="60"/>
      <c r="AL57" s="60"/>
      <c r="AM57" s="60"/>
      <c r="AQ57" s="362"/>
      <c r="AR57" s="363"/>
      <c r="AS57" s="61"/>
      <c r="AT57" s="292"/>
      <c r="AV57" s="60"/>
      <c r="AW57" s="60"/>
      <c r="AX57" s="60"/>
      <c r="BB57" s="362"/>
      <c r="BC57" s="363"/>
      <c r="BD57" s="61"/>
      <c r="BE57" s="292"/>
      <c r="BG57" s="60"/>
      <c r="BH57" s="60"/>
      <c r="BI57" s="60"/>
      <c r="BM57" s="362"/>
      <c r="BN57" s="363"/>
      <c r="BO57" s="61"/>
      <c r="BP57" s="292"/>
      <c r="BR57" s="60"/>
      <c r="BS57" s="60"/>
      <c r="BT57" s="60"/>
      <c r="BX57" s="362"/>
      <c r="BY57" s="363"/>
      <c r="BZ57" s="61"/>
      <c r="CA57" s="292"/>
      <c r="CC57" s="60"/>
      <c r="CD57" s="60"/>
      <c r="CE57" s="60"/>
      <c r="CI57" s="362"/>
      <c r="CJ57" s="363"/>
      <c r="CK57" s="61"/>
      <c r="CL57" s="292"/>
      <c r="CN57" s="60"/>
      <c r="CO57" s="60"/>
      <c r="CP57" s="60"/>
      <c r="CT57" s="362"/>
      <c r="CU57" s="363"/>
      <c r="CV57" s="61"/>
      <c r="CW57" s="292"/>
      <c r="CY57" s="60"/>
      <c r="CZ57" s="60"/>
      <c r="DA57" s="60"/>
      <c r="DE57" s="362"/>
      <c r="DF57" s="363"/>
      <c r="DG57" s="61"/>
      <c r="DH57" s="292"/>
      <c r="DJ57" s="60"/>
      <c r="DK57" s="60"/>
      <c r="DL57" s="60"/>
      <c r="DP57" s="362"/>
      <c r="DQ57" s="363"/>
      <c r="DR57" s="61"/>
    </row>
    <row r="58" spans="1:122" ht="15.75" thickBot="1" x14ac:dyDescent="0.3">
      <c r="B58" s="63"/>
      <c r="C58" s="53"/>
      <c r="D58" s="53"/>
      <c r="E58" s="54"/>
      <c r="F58" s="55"/>
      <c r="G58" s="56"/>
      <c r="H58" s="56"/>
      <c r="I58" s="56"/>
      <c r="J58" s="52"/>
      <c r="K58" s="52"/>
      <c r="L58" s="57"/>
      <c r="O58" s="60"/>
      <c r="P58" s="60"/>
      <c r="Q58" s="60"/>
      <c r="U58" s="364"/>
      <c r="V58" s="365"/>
      <c r="W58" s="61"/>
      <c r="X58" s="292"/>
      <c r="Z58" s="60"/>
      <c r="AA58" s="60"/>
      <c r="AB58" s="60"/>
      <c r="AF58" s="364"/>
      <c r="AG58" s="365"/>
      <c r="AH58" s="61"/>
      <c r="AI58" s="292"/>
      <c r="AK58" s="60"/>
      <c r="AL58" s="60"/>
      <c r="AM58" s="60"/>
      <c r="AQ58" s="364"/>
      <c r="AR58" s="365"/>
      <c r="AS58" s="61"/>
      <c r="AT58" s="292"/>
      <c r="AV58" s="60"/>
      <c r="AW58" s="60"/>
      <c r="AX58" s="60"/>
      <c r="BB58" s="364"/>
      <c r="BC58" s="365"/>
      <c r="BD58" s="61"/>
      <c r="BE58" s="292"/>
      <c r="BG58" s="60"/>
      <c r="BH58" s="60"/>
      <c r="BI58" s="60"/>
      <c r="BM58" s="364"/>
      <c r="BN58" s="365"/>
      <c r="BO58" s="61"/>
      <c r="BP58" s="292"/>
      <c r="BR58" s="60"/>
      <c r="BS58" s="60"/>
      <c r="BT58" s="60"/>
      <c r="BX58" s="364"/>
      <c r="BY58" s="365"/>
      <c r="BZ58" s="61"/>
      <c r="CA58" s="292"/>
      <c r="CC58" s="60"/>
      <c r="CD58" s="60"/>
      <c r="CE58" s="60"/>
      <c r="CI58" s="364"/>
      <c r="CJ58" s="365"/>
      <c r="CK58" s="61"/>
      <c r="CL58" s="292"/>
      <c r="CN58" s="60"/>
      <c r="CO58" s="60"/>
      <c r="CP58" s="60"/>
      <c r="CT58" s="364"/>
      <c r="CU58" s="365"/>
      <c r="CV58" s="61"/>
      <c r="CW58" s="292"/>
      <c r="CY58" s="60"/>
      <c r="CZ58" s="60"/>
      <c r="DA58" s="60"/>
      <c r="DE58" s="364"/>
      <c r="DF58" s="365"/>
      <c r="DG58" s="61"/>
      <c r="DH58" s="292"/>
      <c r="DJ58" s="60"/>
      <c r="DK58" s="60"/>
      <c r="DL58" s="60"/>
      <c r="DP58" s="364"/>
      <c r="DQ58" s="365"/>
      <c r="DR58" s="61"/>
    </row>
    <row r="59" spans="1:122" ht="5.0999999999999996" customHeight="1" x14ac:dyDescent="0.25">
      <c r="B59" s="63"/>
      <c r="C59" s="53"/>
      <c r="D59" s="53"/>
      <c r="E59" s="54"/>
      <c r="F59" s="55"/>
      <c r="G59" s="52"/>
      <c r="H59" s="52"/>
      <c r="I59" s="56"/>
      <c r="J59" s="52"/>
      <c r="K59" s="52"/>
      <c r="L59" s="57"/>
      <c r="X59" s="72"/>
      <c r="AI59" s="72"/>
      <c r="AT59" s="72"/>
      <c r="BE59" s="72"/>
      <c r="BP59" s="72"/>
      <c r="CA59" s="72"/>
      <c r="CL59" s="72"/>
      <c r="CW59" s="72"/>
      <c r="DH59" s="72"/>
    </row>
    <row r="60" spans="1:122" x14ac:dyDescent="0.25">
      <c r="B60" s="104"/>
      <c r="C60" s="105"/>
      <c r="D60" s="105"/>
      <c r="E60" s="106"/>
      <c r="F60" s="107"/>
      <c r="G60" s="108"/>
      <c r="H60" s="108"/>
      <c r="I60" s="109"/>
      <c r="J60" s="108"/>
      <c r="K60" s="108"/>
      <c r="L60" s="110"/>
      <c r="M60" s="111"/>
      <c r="N60" s="111"/>
      <c r="O60" s="111"/>
      <c r="P60" s="111"/>
      <c r="Q60" s="111"/>
      <c r="R60" s="111"/>
      <c r="S60" s="111"/>
      <c r="T60" s="111"/>
      <c r="U60" s="111"/>
      <c r="V60" s="111"/>
      <c r="W60" s="111"/>
      <c r="X60" s="111"/>
      <c r="Y60" s="111"/>
      <c r="Z60" s="111"/>
      <c r="AA60" s="111"/>
      <c r="AB60" s="111"/>
      <c r="AC60" s="111"/>
      <c r="AD60" s="111"/>
      <c r="AE60" s="111"/>
      <c r="AF60" s="111"/>
      <c r="AG60" s="111"/>
      <c r="AH60" s="111"/>
      <c r="AI60" s="111"/>
      <c r="AJ60" s="111"/>
      <c r="AK60" s="111"/>
      <c r="AL60" s="111"/>
      <c r="AM60" s="111"/>
      <c r="AN60" s="111"/>
      <c r="AO60" s="111"/>
      <c r="AP60" s="111"/>
      <c r="AQ60" s="111"/>
      <c r="AR60" s="111"/>
      <c r="AS60" s="153"/>
      <c r="AT60" s="111"/>
      <c r="AU60" s="111"/>
      <c r="AV60" s="111"/>
      <c r="AW60" s="111"/>
      <c r="AX60" s="111"/>
      <c r="AY60" s="111"/>
      <c r="AZ60" s="111"/>
      <c r="BA60" s="111"/>
      <c r="BB60" s="111"/>
      <c r="BC60" s="111"/>
      <c r="BD60" s="153"/>
      <c r="BE60" s="111"/>
      <c r="BF60" s="111"/>
      <c r="BG60" s="111"/>
      <c r="BH60" s="111"/>
      <c r="BI60" s="111"/>
      <c r="BJ60" s="111"/>
      <c r="BK60" s="111"/>
      <c r="BL60" s="111"/>
      <c r="BM60" s="111"/>
      <c r="BN60" s="111"/>
      <c r="BO60" s="153"/>
      <c r="BP60" s="111"/>
      <c r="BQ60" s="111"/>
      <c r="BR60" s="111"/>
      <c r="BS60" s="111"/>
      <c r="BT60" s="111"/>
      <c r="BU60" s="111"/>
      <c r="BV60" s="111"/>
      <c r="BW60" s="111"/>
      <c r="BX60" s="111"/>
      <c r="BY60" s="111"/>
      <c r="BZ60" s="153"/>
      <c r="CA60" s="111"/>
      <c r="CB60" s="111"/>
      <c r="CC60" s="111"/>
      <c r="CD60" s="111"/>
      <c r="CE60" s="111"/>
      <c r="CF60" s="111"/>
      <c r="CG60" s="111"/>
      <c r="CH60" s="111"/>
      <c r="CI60" s="111"/>
      <c r="CJ60" s="111"/>
      <c r="CK60" s="153"/>
      <c r="CL60" s="111"/>
      <c r="CM60" s="111"/>
      <c r="CN60" s="111"/>
      <c r="CO60" s="111"/>
      <c r="CP60" s="111"/>
      <c r="CQ60" s="111"/>
      <c r="CR60" s="111"/>
      <c r="CS60" s="111"/>
      <c r="CT60" s="111"/>
      <c r="CU60" s="111"/>
      <c r="CV60" s="153"/>
      <c r="CW60" s="111"/>
      <c r="CX60" s="111"/>
      <c r="CY60" s="111"/>
      <c r="CZ60" s="111"/>
      <c r="DA60" s="111"/>
      <c r="DB60" s="111"/>
      <c r="DC60" s="111"/>
      <c r="DD60" s="111"/>
      <c r="DE60" s="111"/>
      <c r="DF60" s="111"/>
      <c r="DG60" s="153"/>
      <c r="DH60" s="111"/>
      <c r="DI60" s="111"/>
      <c r="DJ60" s="111"/>
      <c r="DK60" s="111"/>
      <c r="DL60" s="111"/>
      <c r="DM60" s="111"/>
      <c r="DN60" s="111"/>
      <c r="DO60" s="111"/>
      <c r="DP60" s="111"/>
      <c r="DQ60" s="111"/>
      <c r="DR60" s="153"/>
    </row>
    <row r="61" spans="1:122" ht="14.45" customHeight="1" x14ac:dyDescent="0.25">
      <c r="B61" s="185" t="s">
        <v>155</v>
      </c>
    </row>
    <row r="62" spans="1:122" x14ac:dyDescent="0.25">
      <c r="B62" s="158" t="s">
        <v>64</v>
      </c>
      <c r="C62" s="159"/>
      <c r="D62" s="159"/>
      <c r="E62" s="159"/>
      <c r="F62" s="159"/>
      <c r="G62" s="159"/>
      <c r="H62" s="159"/>
      <c r="I62" s="159"/>
      <c r="J62" s="159"/>
      <c r="K62" s="159"/>
      <c r="M62" s="158" t="s">
        <v>107</v>
      </c>
      <c r="N62" s="159"/>
      <c r="O62" s="159"/>
      <c r="P62" s="159"/>
      <c r="Q62" s="159"/>
      <c r="R62" s="159"/>
      <c r="S62" s="159"/>
      <c r="T62" s="159"/>
      <c r="U62" s="159"/>
      <c r="V62" s="160"/>
    </row>
    <row r="63" spans="1:122" ht="14.45" customHeight="1" x14ac:dyDescent="0.25">
      <c r="B63" s="163" t="s">
        <v>116</v>
      </c>
      <c r="C63" s="159" t="s">
        <v>150</v>
      </c>
      <c r="D63" s="159"/>
      <c r="E63" s="159"/>
      <c r="F63" s="159"/>
      <c r="G63" s="159"/>
      <c r="H63" s="159"/>
      <c r="I63" s="159"/>
      <c r="J63" s="159"/>
      <c r="K63" s="159"/>
      <c r="M63" s="161" t="s">
        <v>108</v>
      </c>
      <c r="N63" s="162"/>
      <c r="O63" s="162"/>
      <c r="P63" s="162"/>
      <c r="Q63" s="162"/>
      <c r="R63" s="159"/>
      <c r="S63" s="159"/>
      <c r="T63" s="159"/>
      <c r="U63" s="159"/>
      <c r="V63" s="160"/>
    </row>
    <row r="64" spans="1:122" x14ac:dyDescent="0.25">
      <c r="B64" s="163" t="s">
        <v>116</v>
      </c>
      <c r="C64" s="159" t="s">
        <v>114</v>
      </c>
      <c r="D64" s="159"/>
      <c r="E64" s="159"/>
      <c r="F64" s="159"/>
      <c r="G64" s="159"/>
      <c r="H64" s="159"/>
      <c r="I64" s="159"/>
      <c r="J64" s="159"/>
      <c r="K64" s="159"/>
      <c r="M64" s="163" t="s">
        <v>116</v>
      </c>
      <c r="N64" s="159" t="s">
        <v>146</v>
      </c>
      <c r="O64" s="159"/>
      <c r="P64" s="159"/>
      <c r="Q64" s="159"/>
      <c r="R64" s="160"/>
      <c r="S64" s="160"/>
      <c r="T64" s="160"/>
      <c r="U64" s="160"/>
      <c r="V64" s="160"/>
    </row>
    <row r="65" spans="2:22" x14ac:dyDescent="0.25">
      <c r="B65" s="163" t="s">
        <v>116</v>
      </c>
      <c r="C65" s="159" t="s">
        <v>151</v>
      </c>
      <c r="D65" s="159"/>
      <c r="E65" s="159"/>
      <c r="F65" s="159"/>
      <c r="G65" s="159"/>
      <c r="H65" s="159"/>
      <c r="I65" s="159"/>
      <c r="J65" s="159"/>
      <c r="K65" s="159"/>
      <c r="M65" s="163" t="s">
        <v>116</v>
      </c>
      <c r="N65" s="184" t="s">
        <v>147</v>
      </c>
      <c r="O65" s="172"/>
      <c r="P65" s="172"/>
      <c r="Q65" s="172"/>
      <c r="R65" s="172"/>
      <c r="S65" s="172"/>
      <c r="T65" s="172"/>
      <c r="U65" s="172"/>
      <c r="V65" s="172"/>
    </row>
    <row r="66" spans="2:22" x14ac:dyDescent="0.25">
      <c r="B66" s="159"/>
      <c r="C66" s="113" t="s">
        <v>73</v>
      </c>
      <c r="D66" s="159"/>
      <c r="E66" s="159"/>
      <c r="F66" s="159"/>
      <c r="G66" s="159"/>
      <c r="H66" s="159"/>
      <c r="I66" s="159"/>
      <c r="J66" s="159"/>
      <c r="K66" s="159"/>
      <c r="M66" s="163" t="s">
        <v>116</v>
      </c>
      <c r="N66" s="159" t="s">
        <v>148</v>
      </c>
      <c r="O66" s="159"/>
      <c r="P66" s="159"/>
      <c r="Q66" s="159"/>
      <c r="R66" s="172"/>
      <c r="S66" s="172"/>
      <c r="T66" s="172"/>
      <c r="U66" s="172"/>
      <c r="V66" s="172"/>
    </row>
    <row r="67" spans="2:22" ht="14.45" customHeight="1" x14ac:dyDescent="0.25">
      <c r="B67" s="159"/>
      <c r="C67" s="23" t="s">
        <v>152</v>
      </c>
      <c r="D67" s="159"/>
      <c r="E67" s="159"/>
      <c r="F67" s="159"/>
      <c r="G67" s="159"/>
      <c r="H67" s="159"/>
      <c r="I67" s="159"/>
      <c r="J67" s="159"/>
      <c r="K67" s="159"/>
      <c r="M67" s="163" t="s">
        <v>116</v>
      </c>
      <c r="N67" s="159" t="s">
        <v>149</v>
      </c>
      <c r="O67" s="159"/>
      <c r="P67" s="159"/>
      <c r="Q67" s="159"/>
      <c r="R67" s="159"/>
      <c r="S67" s="159"/>
      <c r="T67" s="159"/>
      <c r="U67" s="159"/>
      <c r="V67" s="160"/>
    </row>
    <row r="68" spans="2:22" x14ac:dyDescent="0.25">
      <c r="B68" s="163" t="s">
        <v>116</v>
      </c>
      <c r="C68" s="113" t="s">
        <v>154</v>
      </c>
      <c r="R68" s="159"/>
      <c r="S68" s="159"/>
      <c r="T68" s="159"/>
      <c r="U68" s="159"/>
      <c r="V68" s="160"/>
    </row>
    <row r="69" spans="2:22" x14ac:dyDescent="0.25">
      <c r="B69" s="163" t="s">
        <v>116</v>
      </c>
      <c r="C69" s="391" t="s">
        <v>76</v>
      </c>
      <c r="D69" s="391"/>
      <c r="E69" s="391"/>
      <c r="F69" s="391"/>
      <c r="G69" s="391"/>
      <c r="H69" s="391"/>
      <c r="I69" s="391"/>
      <c r="J69" s="391"/>
      <c r="K69" s="391"/>
      <c r="M69" s="164" t="s">
        <v>109</v>
      </c>
      <c r="N69" s="165"/>
      <c r="O69" s="165"/>
      <c r="P69" s="165"/>
      <c r="Q69" s="165"/>
    </row>
    <row r="70" spans="2:22" x14ac:dyDescent="0.25">
      <c r="C70" s="391"/>
      <c r="D70" s="391"/>
      <c r="E70" s="391"/>
      <c r="F70" s="391"/>
      <c r="G70" s="391"/>
      <c r="H70" s="391"/>
      <c r="I70" s="391"/>
      <c r="J70" s="391"/>
      <c r="K70" s="391"/>
      <c r="M70" s="163" t="s">
        <v>116</v>
      </c>
      <c r="N70" s="159" t="s">
        <v>110</v>
      </c>
      <c r="O70" s="159"/>
      <c r="P70" s="159"/>
      <c r="Q70" s="159"/>
      <c r="R70" s="159"/>
      <c r="S70" s="159"/>
      <c r="T70" s="159"/>
      <c r="U70" s="159"/>
      <c r="V70" s="160"/>
    </row>
    <row r="71" spans="2:22" x14ac:dyDescent="0.25">
      <c r="B71" s="163" t="s">
        <v>116</v>
      </c>
      <c r="C71" s="391" t="s">
        <v>79</v>
      </c>
      <c r="D71" s="391"/>
      <c r="E71" s="391"/>
      <c r="F71" s="391"/>
      <c r="G71" s="391"/>
      <c r="H71" s="391"/>
      <c r="I71" s="391"/>
      <c r="J71" s="391"/>
      <c r="K71" s="391"/>
      <c r="M71" s="163" t="s">
        <v>116</v>
      </c>
      <c r="N71" s="184" t="s">
        <v>111</v>
      </c>
      <c r="O71" s="172"/>
      <c r="P71" s="172"/>
      <c r="Q71" s="172"/>
      <c r="R71" s="159"/>
      <c r="S71" s="159"/>
      <c r="T71" s="159"/>
      <c r="U71" s="159"/>
      <c r="V71" s="160"/>
    </row>
    <row r="72" spans="2:22" ht="14.45" customHeight="1" x14ac:dyDescent="0.25">
      <c r="C72" s="391"/>
      <c r="D72" s="391"/>
      <c r="E72" s="391"/>
      <c r="F72" s="391"/>
      <c r="G72" s="391"/>
      <c r="H72" s="391"/>
      <c r="I72" s="391"/>
      <c r="J72" s="391"/>
      <c r="K72" s="391"/>
      <c r="M72" s="163" t="s">
        <v>116</v>
      </c>
      <c r="N72" s="159" t="s">
        <v>112</v>
      </c>
      <c r="O72" s="159"/>
      <c r="P72" s="159"/>
      <c r="Q72" s="159"/>
      <c r="R72" s="172"/>
      <c r="S72" s="172"/>
      <c r="T72" s="172"/>
      <c r="U72" s="172"/>
      <c r="V72" s="172"/>
    </row>
    <row r="73" spans="2:22" ht="14.45" customHeight="1" x14ac:dyDescent="0.25">
      <c r="B73" s="163" t="s">
        <v>116</v>
      </c>
      <c r="C73" s="391" t="s">
        <v>153</v>
      </c>
      <c r="D73" s="391"/>
      <c r="E73" s="391"/>
      <c r="F73" s="391"/>
      <c r="G73" s="391"/>
      <c r="H73" s="391"/>
      <c r="I73" s="391"/>
      <c r="J73" s="391"/>
      <c r="K73" s="391"/>
      <c r="M73" s="163" t="s">
        <v>116</v>
      </c>
      <c r="N73" s="159" t="s">
        <v>113</v>
      </c>
      <c r="O73" s="159"/>
      <c r="P73" s="159"/>
      <c r="Q73" s="159"/>
      <c r="R73" s="172"/>
      <c r="S73" s="172"/>
      <c r="T73" s="172"/>
      <c r="U73" s="172"/>
      <c r="V73" s="172"/>
    </row>
    <row r="74" spans="2:22" ht="14.45" customHeight="1" x14ac:dyDescent="0.25">
      <c r="C74" s="391"/>
      <c r="D74" s="391"/>
      <c r="E74" s="391"/>
      <c r="F74" s="391"/>
      <c r="G74" s="391"/>
      <c r="H74" s="391"/>
      <c r="I74" s="391"/>
      <c r="J74" s="391"/>
      <c r="K74" s="391"/>
      <c r="R74" s="159"/>
      <c r="S74" s="159"/>
      <c r="T74" s="159"/>
      <c r="U74" s="159"/>
      <c r="V74" s="160"/>
    </row>
    <row r="75" spans="2:22" x14ac:dyDescent="0.25">
      <c r="M75" s="22" t="s">
        <v>65</v>
      </c>
      <c r="R75" s="159"/>
      <c r="S75" s="159"/>
      <c r="T75" s="159"/>
      <c r="U75" s="159"/>
      <c r="V75" s="160"/>
    </row>
    <row r="76" spans="2:22" ht="14.1" customHeight="1" x14ac:dyDescent="0.25">
      <c r="B76" s="163" t="s">
        <v>116</v>
      </c>
      <c r="C76" s="390" t="s">
        <v>115</v>
      </c>
      <c r="D76" s="390"/>
      <c r="E76" s="390"/>
      <c r="F76" s="390"/>
      <c r="G76" s="390"/>
      <c r="H76" s="390"/>
      <c r="I76" s="390"/>
      <c r="J76" s="390"/>
      <c r="K76" s="390"/>
      <c r="L76" s="390"/>
      <c r="M76" s="114" t="s">
        <v>66</v>
      </c>
    </row>
    <row r="77" spans="2:22" x14ac:dyDescent="0.25">
      <c r="B77" s="159"/>
      <c r="C77" s="390"/>
      <c r="D77" s="390"/>
      <c r="E77" s="390"/>
      <c r="F77" s="390"/>
      <c r="G77" s="390"/>
      <c r="H77" s="390"/>
      <c r="I77" s="390"/>
      <c r="J77" s="390"/>
      <c r="K77" s="390"/>
      <c r="L77" s="390"/>
      <c r="M77" s="182" t="s">
        <v>67</v>
      </c>
      <c r="N77" s="2" t="s">
        <v>68</v>
      </c>
    </row>
    <row r="78" spans="2:22" ht="14.45" customHeight="1" x14ac:dyDescent="0.25">
      <c r="L78" s="159"/>
      <c r="M78" s="181" t="s">
        <v>67</v>
      </c>
      <c r="N78" s="2" t="s">
        <v>69</v>
      </c>
    </row>
    <row r="79" spans="2:22" x14ac:dyDescent="0.25">
      <c r="L79" s="159"/>
      <c r="M79" s="114" t="s">
        <v>70</v>
      </c>
    </row>
    <row r="80" spans="2:22" x14ac:dyDescent="0.25">
      <c r="L80" s="159"/>
      <c r="M80" s="182" t="s">
        <v>71</v>
      </c>
      <c r="N80" s="2" t="s">
        <v>72</v>
      </c>
    </row>
    <row r="81" spans="12:14" x14ac:dyDescent="0.25">
      <c r="L81" s="159"/>
      <c r="M81" s="183" t="s">
        <v>71</v>
      </c>
      <c r="N81" s="2" t="s">
        <v>74</v>
      </c>
    </row>
    <row r="82" spans="12:14" x14ac:dyDescent="0.25">
      <c r="M82" s="114" t="s">
        <v>75</v>
      </c>
    </row>
    <row r="83" spans="12:14" x14ac:dyDescent="0.25">
      <c r="M83" s="115" t="s">
        <v>77</v>
      </c>
      <c r="N83" s="2" t="s">
        <v>78</v>
      </c>
    </row>
    <row r="84" spans="12:14" ht="14.45" customHeight="1" x14ac:dyDescent="0.25"/>
  </sheetData>
  <sheetProtection algorithmName="SHA-512" hashValue="YcWSTxS244UidDhAltN463K9C57XMIO1hm4bNQMASxTknEXX+JfQiEKyFgXLMyglDLin0yprYLPvfSmXRgW55w==" saltValue="XebFiKepTGeJKY+7fsRS7Q==" spinCount="100000" sheet="1" objects="1" scenarios="1"/>
  <mergeCells count="197">
    <mergeCell ref="DM43:DN43"/>
    <mergeCell ref="DJ55:DL55"/>
    <mergeCell ref="DJ39:DK39"/>
    <mergeCell ref="DJ37:DK37"/>
    <mergeCell ref="CY38:CZ38"/>
    <mergeCell ref="DJ38:DK38"/>
    <mergeCell ref="CY40:CZ40"/>
    <mergeCell ref="DJ40:DK40"/>
    <mergeCell ref="CY53:DA53"/>
    <mergeCell ref="DJ53:DL53"/>
    <mergeCell ref="CY54:DA54"/>
    <mergeCell ref="DJ54:DL54"/>
    <mergeCell ref="DJ43:DK43"/>
    <mergeCell ref="CY37:CZ37"/>
    <mergeCell ref="CY39:CZ39"/>
    <mergeCell ref="CY43:CZ43"/>
    <mergeCell ref="DB43:DC43"/>
    <mergeCell ref="CY55:DA55"/>
    <mergeCell ref="DJ5:DK5"/>
    <mergeCell ref="DM5:DO5"/>
    <mergeCell ref="DB4:DD4"/>
    <mergeCell ref="DJ4:DL4"/>
    <mergeCell ref="DM4:DO4"/>
    <mergeCell ref="DJ35:DK35"/>
    <mergeCell ref="CY36:CZ36"/>
    <mergeCell ref="DJ36:DK36"/>
    <mergeCell ref="DH6:DR6"/>
    <mergeCell ref="CW33:DG33"/>
    <mergeCell ref="DH33:DR33"/>
    <mergeCell ref="CY4:DA4"/>
    <mergeCell ref="CW6:DG6"/>
    <mergeCell ref="CY35:CZ35"/>
    <mergeCell ref="CY5:CZ5"/>
    <mergeCell ref="DB5:DD5"/>
    <mergeCell ref="CC40:CD40"/>
    <mergeCell ref="CN40:CO40"/>
    <mergeCell ref="CC43:CD43"/>
    <mergeCell ref="CF43:CG43"/>
    <mergeCell ref="CN43:CO43"/>
    <mergeCell ref="CQ43:CR43"/>
    <mergeCell ref="CC53:CE53"/>
    <mergeCell ref="CN53:CP53"/>
    <mergeCell ref="CN38:CO38"/>
    <mergeCell ref="CC39:CD39"/>
    <mergeCell ref="CN39:CO39"/>
    <mergeCell ref="CA33:CK33"/>
    <mergeCell ref="CL33:CV33"/>
    <mergeCell ref="CC35:CD35"/>
    <mergeCell ref="CN35:CO35"/>
    <mergeCell ref="CC36:CD36"/>
    <mergeCell ref="CN36:CO36"/>
    <mergeCell ref="CC37:CD37"/>
    <mergeCell ref="CN37:CO37"/>
    <mergeCell ref="CC38:CD38"/>
    <mergeCell ref="CC4:CE4"/>
    <mergeCell ref="CF4:CH4"/>
    <mergeCell ref="CN4:CP4"/>
    <mergeCell ref="CQ4:CS4"/>
    <mergeCell ref="CC5:CD5"/>
    <mergeCell ref="CF5:CH5"/>
    <mergeCell ref="CN5:CO5"/>
    <mergeCell ref="CQ5:CS5"/>
    <mergeCell ref="CA6:CK6"/>
    <mergeCell ref="CL6:CV6"/>
    <mergeCell ref="BG35:BH35"/>
    <mergeCell ref="BG36:BH36"/>
    <mergeCell ref="BG37:BH37"/>
    <mergeCell ref="BG38:BH38"/>
    <mergeCell ref="BG39:BH39"/>
    <mergeCell ref="BG4:BI4"/>
    <mergeCell ref="BJ4:BL4"/>
    <mergeCell ref="BG5:BH5"/>
    <mergeCell ref="BJ5:BL5"/>
    <mergeCell ref="BE6:BO6"/>
    <mergeCell ref="BE33:BO33"/>
    <mergeCell ref="BU43:BV43"/>
    <mergeCell ref="BR4:BT4"/>
    <mergeCell ref="BU4:BW4"/>
    <mergeCell ref="BR5:BS5"/>
    <mergeCell ref="BU5:BW5"/>
    <mergeCell ref="BP6:BZ6"/>
    <mergeCell ref="BP33:BZ33"/>
    <mergeCell ref="BR35:BS35"/>
    <mergeCell ref="BR36:BS36"/>
    <mergeCell ref="BR37:BS37"/>
    <mergeCell ref="BR38:BS38"/>
    <mergeCell ref="BR39:BS39"/>
    <mergeCell ref="BR40:BS40"/>
    <mergeCell ref="BR43:BS43"/>
    <mergeCell ref="C76:L77"/>
    <mergeCell ref="BG40:BH40"/>
    <mergeCell ref="BG43:BH43"/>
    <mergeCell ref="AV53:AX53"/>
    <mergeCell ref="AV54:AX54"/>
    <mergeCell ref="AV55:AX55"/>
    <mergeCell ref="BG53:BI53"/>
    <mergeCell ref="BG54:BI54"/>
    <mergeCell ref="BG55:BI55"/>
    <mergeCell ref="AV40:AW40"/>
    <mergeCell ref="AV43:AW43"/>
    <mergeCell ref="AY43:AZ43"/>
    <mergeCell ref="C73:K74"/>
    <mergeCell ref="AK43:AL43"/>
    <mergeCell ref="C69:K70"/>
    <mergeCell ref="C71:K72"/>
    <mergeCell ref="AN43:AO43"/>
    <mergeCell ref="G53:I53"/>
    <mergeCell ref="O53:Q53"/>
    <mergeCell ref="Z53:AB53"/>
    <mergeCell ref="AK53:AM53"/>
    <mergeCell ref="AV35:AW35"/>
    <mergeCell ref="AV36:AW36"/>
    <mergeCell ref="AV37:AW37"/>
    <mergeCell ref="AV38:AW38"/>
    <mergeCell ref="AV39:AW39"/>
    <mergeCell ref="O37:P37"/>
    <mergeCell ref="BJ43:BK43"/>
    <mergeCell ref="BR53:BT53"/>
    <mergeCell ref="BR54:BT54"/>
    <mergeCell ref="BR55:BT55"/>
    <mergeCell ref="O43:P43"/>
    <mergeCell ref="R43:S43"/>
    <mergeCell ref="Z43:AA43"/>
    <mergeCell ref="AC43:AD43"/>
    <mergeCell ref="U53:V58"/>
    <mergeCell ref="Z54:AB54"/>
    <mergeCell ref="AK54:AM54"/>
    <mergeCell ref="G55:I55"/>
    <mergeCell ref="O55:Q55"/>
    <mergeCell ref="Z55:AB55"/>
    <mergeCell ref="AK55:AM55"/>
    <mergeCell ref="G39:H39"/>
    <mergeCell ref="O39:P39"/>
    <mergeCell ref="Z39:AA39"/>
    <mergeCell ref="AK39:AL39"/>
    <mergeCell ref="AF53:AG58"/>
    <mergeCell ref="O40:P40"/>
    <mergeCell ref="Z40:AA40"/>
    <mergeCell ref="AK40:AL40"/>
    <mergeCell ref="G43:H43"/>
    <mergeCell ref="J43:K43"/>
    <mergeCell ref="G54:I54"/>
    <mergeCell ref="O54:Q54"/>
    <mergeCell ref="AY4:BA4"/>
    <mergeCell ref="AV5:AW5"/>
    <mergeCell ref="AY5:BA5"/>
    <mergeCell ref="AT6:BD6"/>
    <mergeCell ref="AT33:BD33"/>
    <mergeCell ref="G37:H37"/>
    <mergeCell ref="Z37:AA37"/>
    <mergeCell ref="AK37:AL37"/>
    <mergeCell ref="G38:H38"/>
    <mergeCell ref="O38:P38"/>
    <mergeCell ref="Z38:AA38"/>
    <mergeCell ref="AK38:AL38"/>
    <mergeCell ref="G35:H35"/>
    <mergeCell ref="O35:P35"/>
    <mergeCell ref="Z35:AA35"/>
    <mergeCell ref="AK35:AL35"/>
    <mergeCell ref="G36:H36"/>
    <mergeCell ref="O36:P36"/>
    <mergeCell ref="Z36:AA36"/>
    <mergeCell ref="AK36:AL36"/>
    <mergeCell ref="AV4:AX4"/>
    <mergeCell ref="B6:L6"/>
    <mergeCell ref="M6:W6"/>
    <mergeCell ref="X6:AH6"/>
    <mergeCell ref="AI6:AS6"/>
    <mergeCell ref="B33:L33"/>
    <mergeCell ref="M33:W33"/>
    <mergeCell ref="X33:AH33"/>
    <mergeCell ref="AI33:AS33"/>
    <mergeCell ref="AN4:AP4"/>
    <mergeCell ref="O5:P5"/>
    <mergeCell ref="R5:T5"/>
    <mergeCell ref="Z5:AA5"/>
    <mergeCell ref="AC5:AE5"/>
    <mergeCell ref="AK5:AL5"/>
    <mergeCell ref="AN5:AP5"/>
    <mergeCell ref="B3:L4"/>
    <mergeCell ref="O4:Q4"/>
    <mergeCell ref="R4:T4"/>
    <mergeCell ref="Z4:AB4"/>
    <mergeCell ref="AC4:AE4"/>
    <mergeCell ref="AK4:AM4"/>
    <mergeCell ref="AQ53:AR58"/>
    <mergeCell ref="BB53:BC58"/>
    <mergeCell ref="BM53:BN58"/>
    <mergeCell ref="BX53:BY58"/>
    <mergeCell ref="CI53:CJ58"/>
    <mergeCell ref="CT53:CU58"/>
    <mergeCell ref="DE53:DF58"/>
    <mergeCell ref="DP53:DQ58"/>
    <mergeCell ref="CC54:CE54"/>
    <mergeCell ref="CN54:CP54"/>
    <mergeCell ref="CC55:CE55"/>
    <mergeCell ref="CN55:CP55"/>
  </mergeCells>
  <conditionalFormatting sqref="F8:F31">
    <cfRule type="expression" dxfId="98" priority="2378">
      <formula>$G8&lt;$H8</formula>
    </cfRule>
    <cfRule type="expression" dxfId="97" priority="2379">
      <formula>$G8&gt;$H8</formula>
    </cfRule>
  </conditionalFormatting>
  <conditionalFormatting sqref="F44:F51">
    <cfRule type="expression" dxfId="96" priority="2368">
      <formula>$J44&gt;$K44</formula>
    </cfRule>
    <cfRule type="expression" dxfId="95" priority="2369">
      <formula>$J44&lt;$K44</formula>
    </cfRule>
    <cfRule type="expression" dxfId="94" priority="2370">
      <formula>$G44&lt;$H44</formula>
    </cfRule>
    <cfRule type="expression" dxfId="93" priority="2371">
      <formula>$G44&gt;$H44</formula>
    </cfRule>
  </conditionalFormatting>
  <conditionalFormatting sqref="G8:H31">
    <cfRule type="expression" dxfId="92" priority="10">
      <formula>ISTEXT(G8)</formula>
    </cfRule>
  </conditionalFormatting>
  <conditionalFormatting sqref="G44:H51">
    <cfRule type="expression" dxfId="91" priority="2380">
      <formula>ISTEXT(G44)</formula>
    </cfRule>
  </conditionalFormatting>
  <conditionalFormatting sqref="I8:I31">
    <cfRule type="expression" dxfId="90" priority="2376">
      <formula>$G8&gt;$H8</formula>
    </cfRule>
    <cfRule type="expression" dxfId="89" priority="2377">
      <formula>$G8&lt;$H8</formula>
    </cfRule>
  </conditionalFormatting>
  <conditionalFormatting sqref="I44:I51">
    <cfRule type="expression" dxfId="88" priority="2372">
      <formula>$J44&lt;$K44</formula>
    </cfRule>
    <cfRule type="expression" dxfId="87" priority="2373">
      <formula>$J44&gt;$K44</formula>
    </cfRule>
    <cfRule type="expression" dxfId="86" priority="2374">
      <formula>$G44&gt;$H44</formula>
    </cfRule>
    <cfRule type="expression" dxfId="85" priority="2375">
      <formula>$G44&lt;$H44</formula>
    </cfRule>
  </conditionalFormatting>
  <conditionalFormatting sqref="J44:K51">
    <cfRule type="expression" dxfId="84" priority="2395">
      <formula>ISTEXT(J44)</formula>
    </cfRule>
    <cfRule type="expression" dxfId="83" priority="2396">
      <formula>AND($G44&lt;&gt;"",$H44&lt;&gt;"",$G44=$H44)</formula>
    </cfRule>
  </conditionalFormatting>
  <conditionalFormatting sqref="M6:W6">
    <cfRule type="expression" dxfId="82" priority="171">
      <formula>$B$61="© 2022 | journalSHEET.com"</formula>
    </cfRule>
  </conditionalFormatting>
  <conditionalFormatting sqref="N44:N51 Y44:Y51">
    <cfRule type="expression" dxfId="81" priority="2402">
      <formula>AND(O44&lt;&gt;"",P44&lt;&gt;"",O44+R44&gt;P44+S44)</formula>
    </cfRule>
    <cfRule type="expression" dxfId="80" priority="2403">
      <formula>AND(KOMatchRule=0,N44=$F44,Q44=$I44)</formula>
    </cfRule>
  </conditionalFormatting>
  <conditionalFormatting sqref="N36:Q39">
    <cfRule type="expression" dxfId="79" priority="2401">
      <formula>MATCH(N36,Qualified,0)</formula>
    </cfRule>
  </conditionalFormatting>
  <conditionalFormatting sqref="N53:U53 N54:T55 N52:V52">
    <cfRule type="expression" dxfId="78" priority="2382">
      <formula>KOMatchRule=1</formula>
    </cfRule>
  </conditionalFormatting>
  <conditionalFormatting sqref="O8:P31">
    <cfRule type="expression" dxfId="77" priority="38">
      <formula>ISTEXT(O8)</formula>
    </cfRule>
  </conditionalFormatting>
  <conditionalFormatting sqref="O53:Q55">
    <cfRule type="expression" dxfId="76" priority="2357">
      <formula>AND(KOMatchRule=0,O53=$G53)</formula>
    </cfRule>
  </conditionalFormatting>
  <conditionalFormatting sqref="Q44:Q51 AB44:AB51">
    <cfRule type="expression" dxfId="75" priority="2404">
      <formula>AND(O44&lt;&gt;"",P44&lt;&gt;"",O44+R44&lt;P44+S44)</formula>
    </cfRule>
    <cfRule type="expression" dxfId="74" priority="2405">
      <formula>AND(KOMatchRule=0,N44=$F44,Q44=$I44)</formula>
    </cfRule>
  </conditionalFormatting>
  <conditionalFormatting sqref="R44:S51 AC44:AD51 O44:P51 Z44:AA51">
    <cfRule type="expression" dxfId="73" priority="2398">
      <formula>ISTEXT(O44)</formula>
    </cfRule>
  </conditionalFormatting>
  <conditionalFormatting sqref="Y8:Y31 N8:N31">
    <cfRule type="expression" dxfId="72" priority="2407">
      <formula>AND(O8&lt;&gt;"",P8&lt;&gt;"",O8&gt;P8)</formula>
    </cfRule>
  </conditionalFormatting>
  <conditionalFormatting sqref="Y36:Y39 N36:N39">
    <cfRule type="expression" dxfId="71" priority="2400">
      <formula>N36=$F36</formula>
    </cfRule>
  </conditionalFormatting>
  <conditionalFormatting sqref="Y36:AB39">
    <cfRule type="expression" dxfId="70" priority="2350">
      <formula>MATCH(Y36,Qualified,0)</formula>
    </cfRule>
  </conditionalFormatting>
  <conditionalFormatting sqref="Y53:AE55">
    <cfRule type="expression" dxfId="69" priority="2307">
      <formula>KOMatchRule=1</formula>
    </cfRule>
  </conditionalFormatting>
  <conditionalFormatting sqref="Y52:AG52">
    <cfRule type="expression" dxfId="68" priority="176">
      <formula>KOMatchRule=1</formula>
    </cfRule>
  </conditionalFormatting>
  <conditionalFormatting sqref="Z8:AA31">
    <cfRule type="expression" dxfId="67" priority="37">
      <formula>ISTEXT(Z8)</formula>
    </cfRule>
  </conditionalFormatting>
  <conditionalFormatting sqref="Z53:AB55">
    <cfRule type="expression" dxfId="66" priority="2306">
      <formula>AND(KOMatchRule=0,Z53=$G53)</formula>
    </cfRule>
  </conditionalFormatting>
  <conditionalFormatting sqref="AB8:AB31 Q8:Q31">
    <cfRule type="expression" dxfId="65" priority="2406">
      <formula>AND(O8&lt;&gt;"",P8&lt;&gt;"",O8&lt;P8)</formula>
    </cfRule>
  </conditionalFormatting>
  <conditionalFormatting sqref="AB36:AB39 Q36:Q39">
    <cfRule type="expression" dxfId="64" priority="2399">
      <formula>Q36=$I36</formula>
    </cfRule>
  </conditionalFormatting>
  <conditionalFormatting sqref="AC44:AC51 R44:R51">
    <cfRule type="expression" dxfId="63" priority="2394">
      <formula>AND(O44&lt;&gt;"",P44&lt;&gt;"",O44=P44)</formula>
    </cfRule>
  </conditionalFormatting>
  <conditionalFormatting sqref="AD44:AD51 S44:S51">
    <cfRule type="expression" dxfId="62" priority="2393">
      <formula>AND(O44&lt;&gt;"",P44&lt;&gt;"",O44=P44)</formula>
    </cfRule>
  </conditionalFormatting>
  <conditionalFormatting sqref="AF53">
    <cfRule type="expression" dxfId="61" priority="9">
      <formula>KOMatchRule=1</formula>
    </cfRule>
  </conditionalFormatting>
  <conditionalFormatting sqref="AJ8:AJ31 AU8:AU31 BF8:BF31 BQ8:BQ31 CB8:CB31 CM8:CM31 CX8:CX31 DI8:DI31">
    <cfRule type="expression" dxfId="60" priority="149">
      <formula>AND(AK8&lt;&gt;"",AL8&lt;&gt;"",AK8&gt;AL8)</formula>
    </cfRule>
    <cfRule type="expression" dxfId="59" priority="2385">
      <formula>AND(AK8&lt;&gt;"",AL8&lt;&gt;"",AK8&gt;AL8)</formula>
    </cfRule>
  </conditionalFormatting>
  <conditionalFormatting sqref="AJ36:AJ39 AU36:AU39 BF36:BF39 BQ36:BQ39 CB36:CB39 CM36:CM39 CX36:CX39 DI36:DI39">
    <cfRule type="expression" dxfId="58" priority="2339">
      <formula>AJ36=$F36</formula>
    </cfRule>
  </conditionalFormatting>
  <conditionalFormatting sqref="AJ44:AJ51">
    <cfRule type="expression" dxfId="57" priority="47">
      <formula>AND(AK44&lt;&gt;"",AL44&lt;&gt;"",AK44+AN44&gt;AL44+AO44)</formula>
    </cfRule>
    <cfRule type="expression" dxfId="56" priority="48">
      <formula>AND(KOMatchRule=0,AJ44=$F44,AM44=$I44)</formula>
    </cfRule>
  </conditionalFormatting>
  <conditionalFormatting sqref="AJ36:AM39">
    <cfRule type="expression" dxfId="55" priority="144">
      <formula>MATCH(AJ36,Qualified,0)</formula>
    </cfRule>
    <cfRule type="expression" dxfId="54" priority="2340">
      <formula>MATCH(AJ36,Qualified,0)</formula>
    </cfRule>
  </conditionalFormatting>
  <conditionalFormatting sqref="AJ53:AP55 AJ52:AR52">
    <cfRule type="expression" dxfId="53" priority="136">
      <formula>KOMatchRule=1</formula>
    </cfRule>
  </conditionalFormatting>
  <conditionalFormatting sqref="AJ53:AP55">
    <cfRule type="expression" dxfId="52" priority="174">
      <formula>KOMatchRule=1</formula>
    </cfRule>
  </conditionalFormatting>
  <conditionalFormatting sqref="AK8:AL31">
    <cfRule type="expression" dxfId="51" priority="20">
      <formula>ISTEXT(AK8)</formula>
    </cfRule>
  </conditionalFormatting>
  <conditionalFormatting sqref="AK44:AL51">
    <cfRule type="expression" dxfId="50" priority="19">
      <formula>ISTEXT(AK44)</formula>
    </cfRule>
  </conditionalFormatting>
  <conditionalFormatting sqref="AK53:AM55">
    <cfRule type="expression" dxfId="49" priority="135">
      <formula>AND(KOMatchRule=0,AK53=$G53)</formula>
    </cfRule>
    <cfRule type="expression" dxfId="48" priority="173">
      <formula>AND(KOMatchRule=0,AK53=$G53)</formula>
    </cfRule>
  </conditionalFormatting>
  <conditionalFormatting sqref="AM8:AM31 AX8:AX31 BI8:BI31 BT8:BT31 CE8:CE31 CP8:CP31 DA8:DA31 DL8:DL31">
    <cfRule type="expression" dxfId="47" priority="148">
      <formula>AND(AK8&lt;&gt;"",AL8&lt;&gt;"",AK8&lt;AL8)</formula>
    </cfRule>
    <cfRule type="expression" dxfId="46" priority="2384">
      <formula>AND(AK8&lt;&gt;"",AL8&lt;&gt;"",AK8&lt;AL8)</formula>
    </cfRule>
  </conditionalFormatting>
  <conditionalFormatting sqref="AM36:AM39 AX36:AX39 BI36:BI39 BT36:BT39 CE36:CE39 CP36:CP39 DA36:DA39 DL36:DL39">
    <cfRule type="expression" dxfId="45" priority="2338">
      <formula>AM36=$I36</formula>
    </cfRule>
  </conditionalFormatting>
  <conditionalFormatting sqref="AM44:AM51">
    <cfRule type="expression" dxfId="44" priority="49">
      <formula>AND(AK44&lt;&gt;"",AL44&lt;&gt;"",AK44+AN44&lt;AL44+AO44)</formula>
    </cfRule>
    <cfRule type="expression" dxfId="43" priority="50">
      <formula>AND(KOMatchRule=0,AJ44=$F44,AM44=$I44)</formula>
    </cfRule>
  </conditionalFormatting>
  <conditionalFormatting sqref="AN44:AN51 AY44:AY51 BJ44:BJ51 BU44:BU51 CF44:CF51 CQ44:CQ51 DB44:DB51 DM44:DM51">
    <cfRule type="expression" dxfId="42" priority="152">
      <formula>AND(AK44&lt;&gt;"",AL44&lt;&gt;"",AK44=AL44)</formula>
    </cfRule>
    <cfRule type="expression" dxfId="41" priority="160">
      <formula>AND(AK44&lt;&gt;"",AL44&lt;&gt;"",AK44=AL44)</formula>
    </cfRule>
    <cfRule type="expression" dxfId="40" priority="2363">
      <formula>AND(AK44&lt;&gt;"",AL44&lt;&gt;"",AK44=AL44)</formula>
    </cfRule>
  </conditionalFormatting>
  <conditionalFormatting sqref="AN44:AO51 AY44:AZ51 BJ44:BK51 BU44:BV51 CF44:CG51 CQ44:CR51 DB44:DC51 DM44:DN51">
    <cfRule type="expression" dxfId="39" priority="150">
      <formula>ISTEXT(AN44)</formula>
    </cfRule>
    <cfRule type="expression" dxfId="38" priority="158">
      <formula>ISTEXT(AN44)</formula>
    </cfRule>
    <cfRule type="expression" dxfId="37" priority="2361">
      <formula>ISTEXT(AN44)</formula>
    </cfRule>
  </conditionalFormatting>
  <conditionalFormatting sqref="AN43:AQ51 AY43:BB51 BJ43:BM51 BU43:BX51 CF43:CI51 CQ43:CT51 DB43:DE51 DM43:DP51 AB8:AJ31 AM8:AU31 AX8:BF31 BI8:BQ31 BT8:CB31 CE8:CM31 CP8:CX31 DA8:DI31 DL8:DR31 AH35:AQ39 AT35:BB39 BE35:BM39 BP35:BX39 CA35:CI39 CL35:CT39 CW35:DE39 DH35:DP39 X3:DR7 X8:Y31 X32:DR34 X35:AF39 AS35:AS51 BD35:BD51 BO35:BO51 BZ35:BZ51 CK35:CK51 CV35:CV51 DG35:DG51 DR35:DR51 X40:AA40 AC40:AF40 AH40:AL40 AN40:AQ40 AT40:AW40 AY40:BB40 BE40:BH40 BJ40:BM40 BP40:BS40 BU40:BX40 CA40:CD40 CF40:CI40 CL40:CO40 CQ40:CT40 CW40:CZ40 DB40:DE40 DH40:DK40 DM40:DP40 X41:AF42 AH41:AQ42 AT41:BB42 BE41:BM42 BP41:BX42 CA41:CI42 CL41:CT42 CW41:DE42 DH41:DP42 X43 AH43:AI43 AT43 BE43 BP43 CA43 CL43 CW43 DH43 AC43:AF51 AH44:AH51 X52:DR52 X59:DR60 AH53:AP58 AS53:BA58 BD53:BL58 BO53:BW58 BZ53:CH58 CK53:CS58 CV53:DD58 DG53:DO58 X53:AE58 DR53:DR58">
    <cfRule type="expression" dxfId="36" priority="170">
      <formula>$B$61&lt;&gt;"© 2022 | journalSHEET.com"</formula>
    </cfRule>
  </conditionalFormatting>
  <conditionalFormatting sqref="AO44:AO51 AZ44:AZ51 BK44:BK51 BV44:BV51 CG44:CG51 CR44:CR51 DC44:DC51 DN44:DN51">
    <cfRule type="expression" dxfId="35" priority="151">
      <formula>AND(AK44&lt;&gt;"",AL44&lt;&gt;"",AK44=AL44)</formula>
    </cfRule>
    <cfRule type="expression" dxfId="34" priority="159">
      <formula>AND(AK44&lt;&gt;"",AL44&lt;&gt;"",AK44=AL44)</formula>
    </cfRule>
    <cfRule type="expression" dxfId="33" priority="2362">
      <formula>AND(AK44&lt;&gt;"",AL44&lt;&gt;"",AK44=AL44)</formula>
    </cfRule>
  </conditionalFormatting>
  <conditionalFormatting sqref="AQ53">
    <cfRule type="expression" dxfId="32" priority="8">
      <formula>KOMatchRule=1</formula>
    </cfRule>
  </conditionalFormatting>
  <conditionalFormatting sqref="AU36:AU39 BF36:BF39 BQ36:BQ39 CB36:CB39 CM36:CM39 CX36:CX39 DI36:DI39 AJ36:AJ39">
    <cfRule type="expression" dxfId="31" priority="143">
      <formula>AJ36=$F36</formula>
    </cfRule>
  </conditionalFormatting>
  <conditionalFormatting sqref="AU44:AU51 BF44:BF51 BQ44:BQ51 CB44:CB51 CM44:CM51 CX44:CX51 DI44:DI51">
    <cfRule type="expression" dxfId="30" priority="13">
      <formula>AND(AV44&lt;&gt;"",AW44&lt;&gt;"",AV44+AY44&gt;AW44+AZ44)</formula>
    </cfRule>
    <cfRule type="expression" dxfId="29" priority="14">
      <formula>AND(KOMatchRule=0,AU44=$F44,AX44=$I44)</formula>
    </cfRule>
  </conditionalFormatting>
  <conditionalFormatting sqref="AU36:AX39 BF36:BI39 BQ36:BT39 CB36:CE39 CM36:CP39 CX36:DA39 DI36:DL39">
    <cfRule type="expression" dxfId="28" priority="17">
      <formula>MATCH(AU36,Qualified,0)</formula>
    </cfRule>
  </conditionalFormatting>
  <conditionalFormatting sqref="AU53:BA55 BF53:BL55 BQ53:BW55 CB53:CH55 CM53:CS55 CX53:DD55 DI53:DO55 AU52:BC52 BF52:BN52 BQ52:BY52 CB52:CJ52 CM52:CU52 CX52:DF52 DI52:DQ52">
    <cfRule type="expression" dxfId="27" priority="29">
      <formula>KOMatchRule=1</formula>
    </cfRule>
  </conditionalFormatting>
  <conditionalFormatting sqref="AU53:BA55 BF53:BL55 BQ53:BW55 CB53:CH55 CM53:CS55 CX53:DD55 DI53:DO55">
    <cfRule type="expression" dxfId="26" priority="32">
      <formula>KOMatchRule=1</formula>
    </cfRule>
  </conditionalFormatting>
  <conditionalFormatting sqref="AV8:AW31 BG8:BH31 BR8:BS31 CC8:CD31 CN8:CO31 CY8:CZ31 DJ8:DK31">
    <cfRule type="expression" dxfId="25" priority="12">
      <formula>ISTEXT(AV8)</formula>
    </cfRule>
  </conditionalFormatting>
  <conditionalFormatting sqref="AV44:AW51 BG44:BH51 BR44:BS51 CC44:CD51 CN44:CO51 CY44:CZ51 DJ44:DK51">
    <cfRule type="expression" dxfId="24" priority="11">
      <formula>ISTEXT(AV44)</formula>
    </cfRule>
  </conditionalFormatting>
  <conditionalFormatting sqref="AV53:AX55 BG53:BI55 BR53:BT55 CC53:CE55 CN53:CP55 CY53:DA55 DJ53:DL55">
    <cfRule type="expression" dxfId="23" priority="28">
      <formula>AND(KOMatchRule=0,AV53=$G53)</formula>
    </cfRule>
    <cfRule type="expression" dxfId="22" priority="31">
      <formula>AND(KOMatchRule=0,AV53=$G53)</formula>
    </cfRule>
  </conditionalFormatting>
  <conditionalFormatting sqref="AX36:AX39 BI36:BI39 BT36:BT39 CE36:CE39 CP36:CP39 DA36:DA39 DL36:DL39 AM36:AM39">
    <cfRule type="expression" dxfId="21" priority="142">
      <formula>AM36=$I36</formula>
    </cfRule>
  </conditionalFormatting>
  <conditionalFormatting sqref="AX44:AX51 BI44:BI51 BT44:BT51 CE44:CE51 CP44:CP51 DA44:DA51 DL44:DL51">
    <cfRule type="expression" dxfId="20" priority="15">
      <formula>AND(AV44&lt;&gt;"",AW44&lt;&gt;"",AV44+AY44&lt;AW44+AZ44)</formula>
    </cfRule>
    <cfRule type="expression" dxfId="19" priority="16">
      <formula>AND(KOMatchRule=0,AU44=$F44,AX44=$I44)</formula>
    </cfRule>
  </conditionalFormatting>
  <conditionalFormatting sqref="BB53">
    <cfRule type="expression" dxfId="18" priority="7">
      <formula>KOMatchRule=1</formula>
    </cfRule>
  </conditionalFormatting>
  <conditionalFormatting sqref="BM53">
    <cfRule type="expression" dxfId="17" priority="6">
      <formula>KOMatchRule=1</formula>
    </cfRule>
  </conditionalFormatting>
  <conditionalFormatting sqref="BX53">
    <cfRule type="expression" dxfId="16" priority="5">
      <formula>KOMatchRule=1</formula>
    </cfRule>
  </conditionalFormatting>
  <conditionalFormatting sqref="CI53">
    <cfRule type="expression" dxfId="15" priority="4">
      <formula>KOMatchRule=1</formula>
    </cfRule>
  </conditionalFormatting>
  <conditionalFormatting sqref="CT53">
    <cfRule type="expression" dxfId="14" priority="3">
      <formula>KOMatchRule=1</formula>
    </cfRule>
  </conditionalFormatting>
  <conditionalFormatting sqref="DE53">
    <cfRule type="expression" dxfId="13" priority="2">
      <formula>KOMatchRule=1</formula>
    </cfRule>
  </conditionalFormatting>
  <conditionalFormatting sqref="DP53">
    <cfRule type="expression" dxfId="12" priority="1">
      <formula>KOMatchRule=1</formula>
    </cfRule>
  </conditionalFormatting>
  <hyperlinks>
    <hyperlink ref="C67" r:id="rId1" xr:uid="{00000000-0004-0000-0300-000000000000}"/>
  </hyperlinks>
  <pageMargins left="0.2" right="0.2" top="0.25" bottom="0.25" header="0.3" footer="0.3"/>
  <pageSetup scale="4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F19"/>
  <sheetViews>
    <sheetView showGridLines="0" zoomScaleNormal="100" workbookViewId="0">
      <pane xSplit="3" ySplit="7" topLeftCell="D8" activePane="bottomRight" state="frozen"/>
      <selection activeCell="C9" sqref="C9"/>
      <selection pane="topRight" activeCell="C9" sqref="C9"/>
      <selection pane="bottomLeft" activeCell="C9" sqref="C9"/>
      <selection pane="bottomRight" activeCell="C20" sqref="C20"/>
    </sheetView>
  </sheetViews>
  <sheetFormatPr defaultColWidth="8.7109375" defaultRowHeight="15" x14ac:dyDescent="0.25"/>
  <cols>
    <col min="1" max="1" width="1.5703125" style="130" customWidth="1"/>
    <col min="2" max="2" width="4.5703125" style="11" customWidth="1"/>
    <col min="3" max="3" width="25.5703125" style="135" customWidth="1"/>
    <col min="4" max="13" width="9.5703125" style="135" customWidth="1"/>
    <col min="14" max="45" width="9.140625" style="135" customWidth="1"/>
    <col min="46" max="46" width="2.140625" style="135" customWidth="1"/>
    <col min="47" max="61" width="8.7109375" style="135" customWidth="1"/>
    <col min="62" max="16384" width="8.7109375" style="135"/>
  </cols>
  <sheetData>
    <row r="1" spans="1:58" s="195" customFormat="1" ht="5.0999999999999996" customHeight="1" x14ac:dyDescent="0.25">
      <c r="B1" s="117"/>
      <c r="N1" s="195" t="str">
        <f ca="1">N2&amp;N6</f>
        <v>1Fra - Uni</v>
      </c>
      <c r="O1" s="195" t="str">
        <f t="shared" ref="O1:AS1" ca="1" si="0">O2&amp;O6</f>
        <v>3Gui - New</v>
      </c>
      <c r="P1" s="195" t="str">
        <f t="shared" ca="1" si="0"/>
        <v>3Arg - Mor</v>
      </c>
      <c r="Q1" s="195" t="str">
        <f t="shared" ca="1" si="0"/>
        <v>4Ira - Ukr</v>
      </c>
      <c r="R1" s="195" t="str">
        <f t="shared" ca="1" si="0"/>
        <v>8Uzb - Spa</v>
      </c>
      <c r="S1" s="195" t="str">
        <f t="shared" ca="1" si="0"/>
        <v>6Egy - Dom</v>
      </c>
      <c r="T1" s="195" t="str">
        <f t="shared" ca="1" si="0"/>
        <v>7Mal - Isr</v>
      </c>
      <c r="U1" s="195" t="str">
        <f t="shared" ca="1" si="0"/>
        <v>5Jap - Par</v>
      </c>
      <c r="V1" s="195" t="str">
        <f t="shared" ca="1" si="0"/>
        <v>12Fra - Gui</v>
      </c>
      <c r="W1" s="195" t="str">
        <f t="shared" ca="1" si="0"/>
        <v>11New - Uni</v>
      </c>
      <c r="X1" s="195" t="str">
        <f t="shared" ca="1" si="0"/>
        <v>10Arg - Ira</v>
      </c>
      <c r="Y1" s="195" t="str">
        <f t="shared" ca="1" si="0"/>
        <v>9Ukr - Mor</v>
      </c>
      <c r="Z1" s="195" t="str">
        <f t="shared" ca="1" si="0"/>
        <v>13Uzb - Egy</v>
      </c>
      <c r="AA1" s="195" t="str">
        <f t="shared" ca="1" si="0"/>
        <v>14Dom - Spa</v>
      </c>
      <c r="AB1" s="195" t="str">
        <f t="shared" ca="1" si="0"/>
        <v>15Isr - Par</v>
      </c>
      <c r="AC1" s="195" t="str">
        <f t="shared" ca="1" si="0"/>
        <v>16Jap - Mal</v>
      </c>
      <c r="AD1" s="195" t="str">
        <f t="shared" ca="1" si="0"/>
        <v>17New - Fra</v>
      </c>
      <c r="AE1" s="195" t="str">
        <f t="shared" ca="1" si="0"/>
        <v>18Uni - Gui</v>
      </c>
      <c r="AF1" s="195" t="str">
        <f t="shared" ca="1" si="0"/>
        <v>19Ukr - Arg</v>
      </c>
      <c r="AG1" s="195" t="str">
        <f t="shared" ca="1" si="0"/>
        <v>20Mor - Ira</v>
      </c>
      <c r="AH1" s="195" t="str">
        <f t="shared" ca="1" si="0"/>
        <v>21Dom - Uzb</v>
      </c>
      <c r="AI1" s="195" t="str">
        <f t="shared" ca="1" si="0"/>
        <v>22Spa - Egy</v>
      </c>
      <c r="AJ1" s="195" t="str">
        <f t="shared" ca="1" si="0"/>
        <v>23Isr - Jap</v>
      </c>
      <c r="AK1" s="195" t="str">
        <f t="shared" ca="1" si="0"/>
        <v>24Par - Mal</v>
      </c>
      <c r="AL1" s="195" t="str">
        <f t="shared" ca="1" si="0"/>
        <v>25Fra - Mor</v>
      </c>
      <c r="AM1" s="195" t="str">
        <f t="shared" ca="1" si="0"/>
        <v>26Arg - Uni</v>
      </c>
      <c r="AN1" s="195" t="str">
        <f t="shared" ca="1" si="0"/>
        <v>27Uzb - Par</v>
      </c>
      <c r="AO1" s="195" t="str">
        <f t="shared" ca="1" si="0"/>
        <v>28Jap - Spa</v>
      </c>
      <c r="AP1" s="195" t="str">
        <f t="shared" ca="1" si="0"/>
        <v>29Mat - Mat</v>
      </c>
      <c r="AQ1" s="195" t="str">
        <f t="shared" ca="1" si="0"/>
        <v>30Mat - Mat</v>
      </c>
      <c r="AR1" s="195" t="str">
        <f t="shared" ca="1" si="0"/>
        <v>31Mat - Mat</v>
      </c>
      <c r="AS1" s="195" t="str">
        <f t="shared" ca="1" si="0"/>
        <v>32Mat - Mat</v>
      </c>
    </row>
    <row r="2" spans="1:58" s="80" customFormat="1" ht="5.0999999999999996" customHeight="1" x14ac:dyDescent="0.25">
      <c r="B2" s="119"/>
      <c r="C2" s="120"/>
      <c r="D2" s="120"/>
      <c r="E2" s="120"/>
      <c r="F2" s="120"/>
      <c r="G2" s="120"/>
      <c r="H2" s="120"/>
      <c r="I2" s="120"/>
      <c r="J2" s="120"/>
      <c r="K2" s="120"/>
      <c r="L2" s="120"/>
      <c r="M2" s="120"/>
      <c r="N2" s="33">
        <v>1</v>
      </c>
      <c r="O2" s="33">
        <v>3</v>
      </c>
      <c r="P2" s="33">
        <v>3</v>
      </c>
      <c r="Q2" s="33">
        <v>4</v>
      </c>
      <c r="R2" s="33">
        <v>8</v>
      </c>
      <c r="S2" s="33">
        <v>6</v>
      </c>
      <c r="T2" s="33">
        <v>7</v>
      </c>
      <c r="U2" s="33">
        <v>5</v>
      </c>
      <c r="V2" s="33">
        <v>12</v>
      </c>
      <c r="W2" s="33">
        <v>11</v>
      </c>
      <c r="X2" s="33">
        <v>10</v>
      </c>
      <c r="Y2" s="33">
        <v>9</v>
      </c>
      <c r="Z2" s="33">
        <v>13</v>
      </c>
      <c r="AA2" s="33">
        <v>14</v>
      </c>
      <c r="AB2" s="33">
        <v>15</v>
      </c>
      <c r="AC2" s="33">
        <v>16</v>
      </c>
      <c r="AD2" s="33">
        <v>17</v>
      </c>
      <c r="AE2" s="33">
        <v>18</v>
      </c>
      <c r="AF2" s="33">
        <v>19</v>
      </c>
      <c r="AG2" s="33">
        <v>20</v>
      </c>
      <c r="AH2" s="33">
        <v>21</v>
      </c>
      <c r="AI2" s="33">
        <v>22</v>
      </c>
      <c r="AJ2" s="33">
        <v>23</v>
      </c>
      <c r="AK2" s="33">
        <v>24</v>
      </c>
      <c r="AL2" s="33">
        <v>25</v>
      </c>
      <c r="AM2" s="33">
        <v>26</v>
      </c>
      <c r="AN2" s="33">
        <v>27</v>
      </c>
      <c r="AO2" s="33">
        <v>28</v>
      </c>
      <c r="AP2" s="33">
        <v>29</v>
      </c>
      <c r="AQ2" s="33">
        <v>30</v>
      </c>
      <c r="AR2" s="33">
        <v>31</v>
      </c>
      <c r="AS2" s="33">
        <v>32</v>
      </c>
      <c r="AT2" s="128"/>
      <c r="AU2" s="128"/>
      <c r="AV2" s="128"/>
      <c r="AW2" s="128"/>
      <c r="AX2" s="128"/>
      <c r="AY2" s="128"/>
      <c r="AZ2" s="128"/>
      <c r="BA2" s="128"/>
      <c r="BB2" s="128"/>
      <c r="BC2" s="128"/>
      <c r="BD2" s="128"/>
      <c r="BE2" s="128"/>
      <c r="BF2" s="128"/>
    </row>
    <row r="3" spans="1:58" s="2" customFormat="1" ht="30" customHeight="1" x14ac:dyDescent="0.25">
      <c r="B3" s="123" t="s">
        <v>80</v>
      </c>
      <c r="C3" s="124"/>
      <c r="D3" s="124"/>
      <c r="E3" s="124"/>
      <c r="F3" s="293" t="s">
        <v>254</v>
      </c>
      <c r="G3" s="294"/>
      <c r="H3" s="295"/>
      <c r="I3" s="294"/>
      <c r="J3" s="295"/>
      <c r="K3" s="295"/>
      <c r="L3" s="295"/>
      <c r="M3" s="295"/>
      <c r="N3" s="307" t="s">
        <v>81</v>
      </c>
      <c r="O3" s="308"/>
      <c r="P3" s="308"/>
      <c r="Q3" s="308"/>
      <c r="R3" s="308"/>
      <c r="S3" s="308"/>
      <c r="T3" s="308"/>
      <c r="U3" s="308"/>
      <c r="V3" s="308"/>
      <c r="W3" s="308"/>
      <c r="X3" s="308"/>
      <c r="Y3" s="308"/>
      <c r="Z3" s="308"/>
      <c r="AA3" s="308"/>
      <c r="AB3" s="308"/>
      <c r="AC3" s="308"/>
      <c r="AD3" s="308"/>
      <c r="AE3" s="308"/>
      <c r="AF3" s="308"/>
      <c r="AG3" s="308"/>
      <c r="AH3" s="308"/>
      <c r="AI3" s="308"/>
      <c r="AJ3" s="308"/>
      <c r="AK3" s="308"/>
      <c r="AL3" s="307" t="s">
        <v>82</v>
      </c>
      <c r="AM3" s="308"/>
      <c r="AN3" s="308"/>
      <c r="AO3" s="309"/>
      <c r="AP3" s="125" t="s">
        <v>83</v>
      </c>
      <c r="AQ3" s="125"/>
      <c r="AR3" s="126" t="s">
        <v>63</v>
      </c>
      <c r="AS3" s="127" t="s">
        <v>7</v>
      </c>
      <c r="AT3" s="122"/>
      <c r="AU3" s="122"/>
      <c r="AV3" s="122"/>
      <c r="AW3" s="122"/>
      <c r="AX3" s="122"/>
      <c r="AY3" s="122"/>
      <c r="AZ3" s="122"/>
      <c r="BA3" s="122"/>
      <c r="BB3" s="122"/>
      <c r="BC3" s="122"/>
      <c r="BD3" s="122"/>
      <c r="BE3" s="122"/>
      <c r="BF3" s="122"/>
    </row>
    <row r="4" spans="1:58" s="122" customFormat="1" ht="15" customHeight="1" x14ac:dyDescent="0.25">
      <c r="A4" s="128"/>
      <c r="B4" s="392" t="s">
        <v>30</v>
      </c>
      <c r="C4" s="394" t="s">
        <v>84</v>
      </c>
      <c r="D4" s="392" t="s">
        <v>85</v>
      </c>
      <c r="E4" s="392" t="s">
        <v>86</v>
      </c>
      <c r="F4" s="392" t="s">
        <v>87</v>
      </c>
      <c r="G4" s="392" t="s">
        <v>209</v>
      </c>
      <c r="H4" s="392" t="s">
        <v>88</v>
      </c>
      <c r="I4" s="392" t="s">
        <v>50</v>
      </c>
      <c r="J4" s="392"/>
      <c r="K4" s="396" t="s">
        <v>51</v>
      </c>
      <c r="L4" s="396"/>
      <c r="M4" s="397"/>
      <c r="N4" s="302">
        <v>1</v>
      </c>
      <c r="O4" s="302">
        <v>2</v>
      </c>
      <c r="P4" s="302">
        <v>3</v>
      </c>
      <c r="Q4" s="302">
        <v>4</v>
      </c>
      <c r="R4" s="302">
        <v>5</v>
      </c>
      <c r="S4" s="302">
        <v>6</v>
      </c>
      <c r="T4" s="302">
        <v>7</v>
      </c>
      <c r="U4" s="302">
        <v>8</v>
      </c>
      <c r="V4" s="302">
        <v>9</v>
      </c>
      <c r="W4" s="302">
        <v>10</v>
      </c>
      <c r="X4" s="302">
        <v>11</v>
      </c>
      <c r="Y4" s="302">
        <v>12</v>
      </c>
      <c r="Z4" s="302">
        <v>13</v>
      </c>
      <c r="AA4" s="302">
        <v>14</v>
      </c>
      <c r="AB4" s="302">
        <v>15</v>
      </c>
      <c r="AC4" s="302">
        <v>16</v>
      </c>
      <c r="AD4" s="302">
        <v>17</v>
      </c>
      <c r="AE4" s="302">
        <v>18</v>
      </c>
      <c r="AF4" s="302">
        <v>19</v>
      </c>
      <c r="AG4" s="302">
        <v>20</v>
      </c>
      <c r="AH4" s="302">
        <v>21</v>
      </c>
      <c r="AI4" s="302">
        <v>22</v>
      </c>
      <c r="AJ4" s="302">
        <v>23</v>
      </c>
      <c r="AK4" s="302">
        <v>24</v>
      </c>
      <c r="AL4" s="302">
        <v>25</v>
      </c>
      <c r="AM4" s="302">
        <v>26</v>
      </c>
      <c r="AN4" s="302">
        <v>27</v>
      </c>
      <c r="AO4" s="302">
        <v>28</v>
      </c>
      <c r="AP4" s="302">
        <v>29</v>
      </c>
      <c r="AQ4" s="302">
        <v>30</v>
      </c>
      <c r="AR4" s="302">
        <v>31</v>
      </c>
      <c r="AS4" s="302">
        <v>32</v>
      </c>
    </row>
    <row r="5" spans="1:58" s="122" customFormat="1" ht="15" customHeight="1" x14ac:dyDescent="0.25">
      <c r="A5" s="128"/>
      <c r="B5" s="392"/>
      <c r="C5" s="395"/>
      <c r="D5" s="392"/>
      <c r="E5" s="392"/>
      <c r="F5" s="392"/>
      <c r="G5" s="392"/>
      <c r="H5" s="392"/>
      <c r="I5" s="392" t="s">
        <v>89</v>
      </c>
      <c r="J5" s="398" t="s">
        <v>90</v>
      </c>
      <c r="K5" s="400" t="str">
        <f>'Game Setup'!E15</f>
        <v>Player's Prediction Matches</v>
      </c>
      <c r="L5" s="396"/>
      <c r="M5" s="397"/>
      <c r="N5" s="129">
        <f t="shared" ref="N5:AK5" si="1">Pool1</f>
        <v>6</v>
      </c>
      <c r="O5" s="129">
        <f t="shared" si="1"/>
        <v>6</v>
      </c>
      <c r="P5" s="129">
        <f t="shared" si="1"/>
        <v>6</v>
      </c>
      <c r="Q5" s="129">
        <f t="shared" si="1"/>
        <v>6</v>
      </c>
      <c r="R5" s="129">
        <f t="shared" si="1"/>
        <v>6</v>
      </c>
      <c r="S5" s="129">
        <f t="shared" si="1"/>
        <v>6</v>
      </c>
      <c r="T5" s="129">
        <f t="shared" si="1"/>
        <v>6</v>
      </c>
      <c r="U5" s="129">
        <f t="shared" si="1"/>
        <v>6</v>
      </c>
      <c r="V5" s="129">
        <f t="shared" si="1"/>
        <v>6</v>
      </c>
      <c r="W5" s="129">
        <f t="shared" si="1"/>
        <v>6</v>
      </c>
      <c r="X5" s="129">
        <f t="shared" si="1"/>
        <v>6</v>
      </c>
      <c r="Y5" s="129">
        <f t="shared" si="1"/>
        <v>6</v>
      </c>
      <c r="Z5" s="129">
        <f t="shared" si="1"/>
        <v>6</v>
      </c>
      <c r="AA5" s="129">
        <f t="shared" si="1"/>
        <v>6</v>
      </c>
      <c r="AB5" s="129">
        <f t="shared" si="1"/>
        <v>6</v>
      </c>
      <c r="AC5" s="129">
        <f t="shared" si="1"/>
        <v>6</v>
      </c>
      <c r="AD5" s="129">
        <f t="shared" si="1"/>
        <v>6</v>
      </c>
      <c r="AE5" s="129">
        <f t="shared" si="1"/>
        <v>6</v>
      </c>
      <c r="AF5" s="129">
        <f t="shared" si="1"/>
        <v>6</v>
      </c>
      <c r="AG5" s="129">
        <f t="shared" si="1"/>
        <v>6</v>
      </c>
      <c r="AH5" s="129">
        <f t="shared" si="1"/>
        <v>6</v>
      </c>
      <c r="AI5" s="129">
        <f t="shared" si="1"/>
        <v>6</v>
      </c>
      <c r="AJ5" s="129">
        <f t="shared" si="1"/>
        <v>6</v>
      </c>
      <c r="AK5" s="129">
        <f t="shared" si="1"/>
        <v>6</v>
      </c>
      <c r="AL5" s="129">
        <f>Quar1</f>
        <v>24</v>
      </c>
      <c r="AM5" s="129">
        <f>Quar1</f>
        <v>24</v>
      </c>
      <c r="AN5" s="129">
        <f>Quar1</f>
        <v>24</v>
      </c>
      <c r="AO5" s="129">
        <f>Quar1</f>
        <v>24</v>
      </c>
      <c r="AP5" s="129">
        <f>Semi1</f>
        <v>48</v>
      </c>
      <c r="AQ5" s="129">
        <f>Semi1</f>
        <v>48</v>
      </c>
      <c r="AR5" s="129">
        <f>Thir1</f>
        <v>48</v>
      </c>
      <c r="AS5" s="129">
        <f>Fina1</f>
        <v>96</v>
      </c>
    </row>
    <row r="6" spans="1:58" s="122" customFormat="1" ht="15" customHeight="1" x14ac:dyDescent="0.25">
      <c r="A6" s="128"/>
      <c r="B6" s="392"/>
      <c r="C6" s="395"/>
      <c r="D6" s="392"/>
      <c r="E6" s="392"/>
      <c r="F6" s="392"/>
      <c r="G6" s="392"/>
      <c r="H6" s="392"/>
      <c r="I6" s="392"/>
      <c r="J6" s="398"/>
      <c r="K6" s="393" t="s">
        <v>89</v>
      </c>
      <c r="L6" s="393" t="s">
        <v>91</v>
      </c>
      <c r="M6" s="393" t="s">
        <v>90</v>
      </c>
      <c r="N6" s="269" t="str">
        <f ca="1">LEFT(OFFSET('Game Board'!F8,N4-1,0),3)&amp;" - "&amp;LEFT(OFFSET('Game Board'!I8,N4-1,0),3)</f>
        <v>Fra - Uni</v>
      </c>
      <c r="O6" s="269" t="str">
        <f ca="1">LEFT(OFFSET('Game Board'!F8,O4-1,0),3)&amp;" - "&amp;LEFT(OFFSET('Game Board'!I8,O4-1,0),3)</f>
        <v>Gui - New</v>
      </c>
      <c r="P6" s="269" t="str">
        <f ca="1">LEFT(OFFSET('Game Board'!F8,P4-1,0),3)&amp;" - "&amp;LEFT(OFFSET('Game Board'!I8,P4-1,0),3)</f>
        <v>Arg - Mor</v>
      </c>
      <c r="Q6" s="269" t="str">
        <f ca="1">LEFT(OFFSET('Game Board'!F8,Q4-1,0),3)&amp;" - "&amp;LEFT(OFFSET('Game Board'!I8,Q4-1,0),3)</f>
        <v>Ira - Ukr</v>
      </c>
      <c r="R6" s="269" t="str">
        <f ca="1">LEFT(OFFSET('Game Board'!F8,R4-1,0),3)&amp;" - "&amp;LEFT(OFFSET('Game Board'!I8,R4-1,0),3)</f>
        <v>Uzb - Spa</v>
      </c>
      <c r="S6" s="269" t="str">
        <f ca="1">LEFT(OFFSET('Game Board'!F8,S4-1,0),3)&amp;" - "&amp;LEFT(OFFSET('Game Board'!I8,S4-1,0),3)</f>
        <v>Egy - Dom</v>
      </c>
      <c r="T6" s="269" t="str">
        <f ca="1">LEFT(OFFSET('Game Board'!F8,T4-1,0),3)&amp;" - "&amp;LEFT(OFFSET('Game Board'!I8,T4-1,0),3)</f>
        <v>Mal - Isr</v>
      </c>
      <c r="U6" s="269" t="str">
        <f ca="1">LEFT(OFFSET('Game Board'!F8,U4-1,0),3)&amp;" - "&amp;LEFT(OFFSET('Game Board'!I8,U4-1,0),3)</f>
        <v>Jap - Par</v>
      </c>
      <c r="V6" s="269" t="str">
        <f ca="1">LEFT(OFFSET('Game Board'!F8,V4-1,0),3)&amp;" - "&amp;LEFT(OFFSET('Game Board'!I8,V4-1,0),3)</f>
        <v>Fra - Gui</v>
      </c>
      <c r="W6" s="269" t="str">
        <f ca="1">LEFT(OFFSET('Game Board'!F8,W4-1,0),3)&amp;" - "&amp;LEFT(OFFSET('Game Board'!I8,W4-1,0),3)</f>
        <v>New - Uni</v>
      </c>
      <c r="X6" s="269" t="str">
        <f ca="1">LEFT(OFFSET('Game Board'!F8,X4-1,0),3)&amp;" - "&amp;LEFT(OFFSET('Game Board'!I8,X4-1,0),3)</f>
        <v>Arg - Ira</v>
      </c>
      <c r="Y6" s="269" t="str">
        <f ca="1">LEFT(OFFSET('Game Board'!F8,Y4-1,0),3)&amp;" - "&amp;LEFT(OFFSET('Game Board'!I8,Y4-1,0),3)</f>
        <v>Ukr - Mor</v>
      </c>
      <c r="Z6" s="269" t="str">
        <f ca="1">LEFT(OFFSET('Game Board'!F8,Z4-1,0),3)&amp;" - "&amp;LEFT(OFFSET('Game Board'!I8,Z4-1,0),3)</f>
        <v>Uzb - Egy</v>
      </c>
      <c r="AA6" s="269" t="str">
        <f ca="1">LEFT(OFFSET('Game Board'!F8,AA4-1,0),3)&amp;" - "&amp;LEFT(OFFSET('Game Board'!I8,AA4-1,0),3)</f>
        <v>Dom - Spa</v>
      </c>
      <c r="AB6" s="269" t="str">
        <f ca="1">LEFT(OFFSET('Game Board'!F8,AB4-1,0),3)&amp;" - "&amp;LEFT(OFFSET('Game Board'!I8,AB4-1,0),3)</f>
        <v>Isr - Par</v>
      </c>
      <c r="AC6" s="269" t="str">
        <f ca="1">LEFT(OFFSET('Game Board'!F8,AC4-1,0),3)&amp;" - "&amp;LEFT(OFFSET('Game Board'!I8,AC4-1,0),3)</f>
        <v>Jap - Mal</v>
      </c>
      <c r="AD6" s="269" t="str">
        <f ca="1">LEFT(OFFSET('Game Board'!F8,AD4-1,0),3)&amp;" - "&amp;LEFT(OFFSET('Game Board'!I8,AD4-1,0),3)</f>
        <v>New - Fra</v>
      </c>
      <c r="AE6" s="269" t="str">
        <f ca="1">LEFT(OFFSET('Game Board'!F8,AE4-1,0),3)&amp;" - "&amp;LEFT(OFFSET('Game Board'!I8,AE4-1,0),3)</f>
        <v>Uni - Gui</v>
      </c>
      <c r="AF6" s="269" t="str">
        <f ca="1">LEFT(OFFSET('Game Board'!F8,AF4-1,0),3)&amp;" - "&amp;LEFT(OFFSET('Game Board'!I8,AF4-1,0),3)</f>
        <v>Ukr - Arg</v>
      </c>
      <c r="AG6" s="269" t="str">
        <f ca="1">LEFT(OFFSET('Game Board'!F8,AG4-1,0),3)&amp;" - "&amp;LEFT(OFFSET('Game Board'!I8,AG4-1,0),3)</f>
        <v>Mor - Ira</v>
      </c>
      <c r="AH6" s="269" t="str">
        <f ca="1">LEFT(OFFSET('Game Board'!F8,AH4-1,0),3)&amp;" - "&amp;LEFT(OFFSET('Game Board'!I8,AH4-1,0),3)</f>
        <v>Dom - Uzb</v>
      </c>
      <c r="AI6" s="269" t="str">
        <f ca="1">LEFT(OFFSET('Game Board'!F8,AI4-1,0),3)&amp;" - "&amp;LEFT(OFFSET('Game Board'!I8,AI4-1,0),3)</f>
        <v>Spa - Egy</v>
      </c>
      <c r="AJ6" s="269" t="str">
        <f ca="1">LEFT(OFFSET('Game Board'!F8,AJ4-1,0),3)&amp;" - "&amp;LEFT(OFFSET('Game Board'!I8,AJ4-1,0),3)</f>
        <v>Isr - Jap</v>
      </c>
      <c r="AK6" s="269" t="str">
        <f ca="1">LEFT(OFFSET('Game Board'!F8,AK4-1,0),3)&amp;" - "&amp;LEFT(OFFSET('Game Board'!I8,AK4-1,0),3)</f>
        <v>Par - Mal</v>
      </c>
      <c r="AL6" s="269" t="str">
        <f ca="1">LEFT(OFFSET('Game Board'!$F$8,AL4+11,0),3)&amp;" - "&amp;LEFT(OFFSET('Game Board'!$I$8,AL4+11,0),3)</f>
        <v>Fra - Mor</v>
      </c>
      <c r="AM6" s="269" t="str">
        <f ca="1">LEFT(OFFSET('Game Board'!$F$8,AM4+11,0),3)&amp;" - "&amp;LEFT(OFFSET('Game Board'!$I$8,AM4+11,0),3)</f>
        <v>Arg - Uni</v>
      </c>
      <c r="AN6" s="269" t="str">
        <f ca="1">LEFT(OFFSET('Game Board'!$F$8,AN4+11,0),3)&amp;" - "&amp;LEFT(OFFSET('Game Board'!$I$8,AN4+11,0),3)</f>
        <v>Uzb - Par</v>
      </c>
      <c r="AO6" s="269" t="str">
        <f ca="1">LEFT(OFFSET('Game Board'!$F$8,AO4+11,0),3)&amp;" - "&amp;LEFT(OFFSET('Game Board'!$I$8,AO4+11,0),3)</f>
        <v>Jap - Spa</v>
      </c>
      <c r="AP6" s="269" t="str">
        <f ca="1">LEFT(OFFSET('Game Board'!$F$8,AP4+11,0),3)&amp;" - "&amp;LEFT(OFFSET('Game Board'!$I$8,AP4+11,0),3)</f>
        <v>Mat - Mat</v>
      </c>
      <c r="AQ6" s="269" t="str">
        <f ca="1">LEFT(OFFSET('Game Board'!$F$8,AQ4+11,0),3)&amp;" - "&amp;LEFT(OFFSET('Game Board'!$I$8,AQ4+11,0),3)</f>
        <v>Mat - Mat</v>
      </c>
      <c r="AR6" s="269" t="str">
        <f ca="1">LEFT(OFFSET('Game Board'!$F$8,AR4+11,0),3)&amp;" - "&amp;LEFT(OFFSET('Game Board'!$I$8,AR4+11,0),3)</f>
        <v>Mat - Mat</v>
      </c>
      <c r="AS6" s="269" t="str">
        <f ca="1">LEFT(OFFSET('Game Board'!$F$8,AS4+11,0),3)&amp;" - "&amp;LEFT(OFFSET('Game Board'!$I$8,AS4+11,0),3)</f>
        <v>Mat - Mat</v>
      </c>
    </row>
    <row r="7" spans="1:58" s="122" customFormat="1" ht="15" customHeight="1" x14ac:dyDescent="0.25">
      <c r="A7" s="128"/>
      <c r="B7" s="393"/>
      <c r="C7" s="395"/>
      <c r="D7" s="393"/>
      <c r="E7" s="393"/>
      <c r="F7" s="393"/>
      <c r="G7" s="393"/>
      <c r="H7" s="393"/>
      <c r="I7" s="393"/>
      <c r="J7" s="399"/>
      <c r="K7" s="401"/>
      <c r="L7" s="401"/>
      <c r="M7" s="401"/>
      <c r="N7" s="301" t="str">
        <f ca="1">LEFT(OFFSET('Game Board'!G8,N4-1,0),3)&amp;" - "&amp;LEFT(OFFSET('Game Board'!H8,N4-1,0),3)</f>
        <v xml:space="preserve"> - </v>
      </c>
      <c r="O7" s="301" t="str">
        <f ca="1">LEFT(OFFSET('Game Board'!G8,O4-1,0),3)&amp;" - "&amp;LEFT(OFFSET('Game Board'!H8,O4-1,0),3)</f>
        <v xml:space="preserve"> - </v>
      </c>
      <c r="P7" s="301" t="str">
        <f ca="1">LEFT(OFFSET('Game Board'!G8,P4-1,0),3)&amp;" - "&amp;LEFT(OFFSET('Game Board'!H8,P4-1,0),3)</f>
        <v xml:space="preserve"> - </v>
      </c>
      <c r="Q7" s="301" t="str">
        <f ca="1">LEFT(OFFSET('Game Board'!G8,Q4-1,0),3)&amp;" - "&amp;LEFT(OFFSET('Game Board'!H8,Q4-1,0),3)</f>
        <v xml:space="preserve"> - </v>
      </c>
      <c r="R7" s="301" t="str">
        <f ca="1">LEFT(OFFSET('Game Board'!G8,R4-1,0),3)&amp;" - "&amp;LEFT(OFFSET('Game Board'!H8,R4-1,0),3)</f>
        <v xml:space="preserve"> - </v>
      </c>
      <c r="S7" s="301" t="str">
        <f ca="1">LEFT(OFFSET('Game Board'!G8,S4-1,0),3)&amp;" - "&amp;LEFT(OFFSET('Game Board'!H8,S4-1,0),3)</f>
        <v xml:space="preserve"> - </v>
      </c>
      <c r="T7" s="301" t="str">
        <f ca="1">LEFT(OFFSET('Game Board'!G8,T4-1,0),3)&amp;" - "&amp;LEFT(OFFSET('Game Board'!H8,T4-1,0),3)</f>
        <v xml:space="preserve"> - </v>
      </c>
      <c r="U7" s="301" t="str">
        <f ca="1">LEFT(OFFSET('Game Board'!G8,U4-1,0),3)&amp;" - "&amp;LEFT(OFFSET('Game Board'!H8,U4-1,0),3)</f>
        <v xml:space="preserve"> - </v>
      </c>
      <c r="V7" s="301" t="str">
        <f ca="1">LEFT(OFFSET('Game Board'!G8,V4-1,0),3)&amp;" - "&amp;LEFT(OFFSET('Game Board'!H8,V4-1,0),3)</f>
        <v xml:space="preserve"> - </v>
      </c>
      <c r="W7" s="301" t="str">
        <f ca="1">LEFT(OFFSET('Game Board'!G8,W4-1,0),3)&amp;" - "&amp;LEFT(OFFSET('Game Board'!H8,W4-1,0),3)</f>
        <v xml:space="preserve"> - </v>
      </c>
      <c r="X7" s="301" t="str">
        <f ca="1">LEFT(OFFSET('Game Board'!G8,X4-1,0),3)&amp;" - "&amp;LEFT(OFFSET('Game Board'!H8,X4-1,0),3)</f>
        <v xml:space="preserve"> - </v>
      </c>
      <c r="Y7" s="301" t="str">
        <f ca="1">LEFT(OFFSET('Game Board'!G8,Y4-1,0),3)&amp;" - "&amp;LEFT(OFFSET('Game Board'!H8,Y4-1,0),3)</f>
        <v xml:space="preserve"> - </v>
      </c>
      <c r="Z7" s="301" t="str">
        <f ca="1">LEFT(OFFSET('Game Board'!G8,Z4-1,0),3)&amp;" - "&amp;LEFT(OFFSET('Game Board'!H8,Z4-1,0),3)</f>
        <v xml:space="preserve"> - </v>
      </c>
      <c r="AA7" s="301" t="str">
        <f ca="1">LEFT(OFFSET('Game Board'!G8,AA4-1,0),3)&amp;" - "&amp;LEFT(OFFSET('Game Board'!H8,AA4-1,0),3)</f>
        <v xml:space="preserve"> - </v>
      </c>
      <c r="AB7" s="301" t="str">
        <f ca="1">LEFT(OFFSET('Game Board'!G8,AB4-1,0),3)&amp;" - "&amp;LEFT(OFFSET('Game Board'!H8,AB4-1,0),3)</f>
        <v xml:space="preserve"> - </v>
      </c>
      <c r="AC7" s="301" t="str">
        <f ca="1">LEFT(OFFSET('Game Board'!G8,AC4-1,0),3)&amp;" - "&amp;LEFT(OFFSET('Game Board'!H8,AC4-1,0),3)</f>
        <v xml:space="preserve"> - </v>
      </c>
      <c r="AD7" s="301" t="str">
        <f ca="1">LEFT(OFFSET('Game Board'!G8,AD4-1,0),3)&amp;" - "&amp;LEFT(OFFSET('Game Board'!H8,AD4-1,0),3)</f>
        <v xml:space="preserve"> - </v>
      </c>
      <c r="AE7" s="301" t="str">
        <f ca="1">LEFT(OFFSET('Game Board'!G8,AE4-1,0),3)&amp;" - "&amp;LEFT(OFFSET('Game Board'!H8,AE4-1,0),3)</f>
        <v xml:space="preserve"> - </v>
      </c>
      <c r="AF7" s="301" t="str">
        <f ca="1">LEFT(OFFSET('Game Board'!G8,AF4-1,0),3)&amp;" - "&amp;LEFT(OFFSET('Game Board'!H8,AF4-1,0),3)</f>
        <v xml:space="preserve"> - </v>
      </c>
      <c r="AG7" s="301" t="str">
        <f ca="1">LEFT(OFFSET('Game Board'!G8,AG4-1,0),3)&amp;" - "&amp;LEFT(OFFSET('Game Board'!H8,AG4-1,0),3)</f>
        <v xml:space="preserve"> - </v>
      </c>
      <c r="AH7" s="301" t="str">
        <f ca="1">LEFT(OFFSET('Game Board'!G8,AH4-1,0),3)&amp;" - "&amp;LEFT(OFFSET('Game Board'!H8,AH4-1,0),3)</f>
        <v xml:space="preserve"> - </v>
      </c>
      <c r="AI7" s="301" t="str">
        <f ca="1">LEFT(OFFSET('Game Board'!G8,AI4-1,0),3)&amp;" - "&amp;LEFT(OFFSET('Game Board'!H8,AI4-1,0),3)</f>
        <v xml:space="preserve"> - </v>
      </c>
      <c r="AJ7" s="301" t="str">
        <f ca="1">LEFT(OFFSET('Game Board'!G8,AJ4-1,0),3)&amp;" - "&amp;LEFT(OFFSET('Game Board'!H8,AJ4-1,0),3)</f>
        <v xml:space="preserve"> - </v>
      </c>
      <c r="AK7" s="301" t="str">
        <f ca="1">LEFT(OFFSET('Game Board'!G8,AK4-1,0),3)&amp;" - "&amp;LEFT(OFFSET('Game Board'!H8,AK4-1,0),3)</f>
        <v xml:space="preserve"> - </v>
      </c>
      <c r="AL7" s="301" t="str">
        <f ca="1">LEFT(OFFSET('Game Board'!$G$8,AL4+11,0),3)&amp;" - "&amp;LEFT(OFFSET('Game Board'!$H$8,AL4+11,0),3)</f>
        <v xml:space="preserve"> - </v>
      </c>
      <c r="AM7" s="301" t="str">
        <f ca="1">LEFT(OFFSET('Game Board'!$G$8,AM4+11,0),3)&amp;" - "&amp;LEFT(OFFSET('Game Board'!$H$8,AM4+11,0),3)</f>
        <v xml:space="preserve"> - </v>
      </c>
      <c r="AN7" s="301" t="str">
        <f ca="1">LEFT(OFFSET('Game Board'!$G$8,AN4+11,0),3)&amp;" - "&amp;LEFT(OFFSET('Game Board'!$H$8,AN4+11,0),3)</f>
        <v xml:space="preserve"> - </v>
      </c>
      <c r="AO7" s="301" t="str">
        <f ca="1">LEFT(OFFSET('Game Board'!$G$8,AO4+11,0),3)&amp;" - "&amp;LEFT(OFFSET('Game Board'!$H$8,AO4+11,0),3)</f>
        <v xml:space="preserve"> - </v>
      </c>
      <c r="AP7" s="301" t="str">
        <f ca="1">LEFT(OFFSET('Game Board'!$G$8,AP4+11,0),3)&amp;" - "&amp;LEFT(OFFSET('Game Board'!$H$8,AP4+11,0),3)</f>
        <v xml:space="preserve"> - </v>
      </c>
      <c r="AQ7" s="301" t="str">
        <f ca="1">LEFT(OFFSET('Game Board'!$G$8,AQ4+11,0),3)&amp;" - "&amp;LEFT(OFFSET('Game Board'!$H$8,AQ4+11,0),3)</f>
        <v xml:space="preserve"> - </v>
      </c>
      <c r="AR7" s="301" t="str">
        <f ca="1">LEFT(OFFSET('Game Board'!$G$8,AR4+11,0),3)&amp;" - "&amp;LEFT(OFFSET('Game Board'!$H$8,AR4+11,0),3)</f>
        <v xml:space="preserve"> - </v>
      </c>
      <c r="AS7" s="301" t="str">
        <f ca="1">LEFT(OFFSET('Game Board'!$G$8,AS4+11,0),3)&amp;" - "&amp;LEFT(OFFSET('Game Board'!$H$8,AS4+11,0),3)</f>
        <v xml:space="preserve"> - </v>
      </c>
    </row>
    <row r="8" spans="1:58" ht="15" customHeight="1" x14ac:dyDescent="0.25">
      <c r="A8" s="130">
        <v>0</v>
      </c>
      <c r="B8" s="303">
        <v>1</v>
      </c>
      <c r="C8" s="304" t="str">
        <f>IF('Participant Setup'!C6&lt;&gt;"",'Participant Setup'!C6,"")</f>
        <v>Player 1</v>
      </c>
      <c r="D8" s="305">
        <f ca="1">IFERROR(E8+F8+G8,"")</f>
        <v>0</v>
      </c>
      <c r="E8" s="305">
        <f t="shared" ref="E8:E17" ca="1" si="2">IFERROR(I8+K8,"")</f>
        <v>0</v>
      </c>
      <c r="F8" s="305">
        <f ca="1">L8</f>
        <v>0</v>
      </c>
      <c r="G8" s="305">
        <f>IF('Participant Setup'!D6&lt;&gt;"",'Participant Setup'!D6,0)</f>
        <v>0</v>
      </c>
      <c r="H8" s="305">
        <f t="shared" ref="H8:H17" ca="1" si="3">IFERROR(J8+M8,"")</f>
        <v>0</v>
      </c>
      <c r="I8" s="306">
        <f ca="1">IF(C8&lt;&gt;"",SUM(OFFSET('Game Board'!U8:U31,N4-1,A8)),0)</f>
        <v>0</v>
      </c>
      <c r="J8" s="303">
        <f ca="1">IF(C8&lt;&gt;"",OFFSET('Game Board'!M7,N4-1,A8),0)</f>
        <v>0</v>
      </c>
      <c r="K8" s="306">
        <f ca="1">IF(C8&lt;&gt;"",SUM(OFFSET('Game Board'!U44:U51,N4-1,A8)),0)</f>
        <v>0</v>
      </c>
      <c r="L8" s="303">
        <f ca="1">IF(C8&lt;&gt;"",SUM(OFFSET('Game Board'!V36:V40,N4-1,A8))+SUM(OFFSET('Game Board'!V44:V51,N4-1,A8))+SUM(OFFSET('Game Board'!V53:V55,N4-1,A8))+SUM(OFFSET('Game Board'!V57:V58,N4-1,A8)),0)</f>
        <v>0</v>
      </c>
      <c r="M8" s="303">
        <f ca="1">IF(C8&lt;&gt;"",OFFSET('Game Board'!M55,N4-1,A8),0)</f>
        <v>0</v>
      </c>
      <c r="N8" s="306">
        <f ca="1">IF(C8&lt;&gt;"",OFFSET('Game Board'!U8,N4-1,A8),"")</f>
        <v>0</v>
      </c>
      <c r="O8" s="306">
        <f ca="1">IF(C8&lt;&gt;"",OFFSET('Game Board'!U8,O4-1,A8),"")</f>
        <v>0</v>
      </c>
      <c r="P8" s="306">
        <f ca="1">IF(C8&lt;&gt;"",OFFSET('Game Board'!U8,P4-1,A8),"")</f>
        <v>0</v>
      </c>
      <c r="Q8" s="306">
        <f ca="1">IF(C8&lt;&gt;"",OFFSET('Game Board'!U8,Q4-1,A8),"")</f>
        <v>0</v>
      </c>
      <c r="R8" s="306">
        <f ca="1">IF(C8&lt;&gt;"",OFFSET('Game Board'!U8,R4-1,A8),"")</f>
        <v>0</v>
      </c>
      <c r="S8" s="306">
        <f ca="1">IF(C8&lt;&gt;"",OFFSET('Game Board'!U8,S4-1,A8),"")</f>
        <v>0</v>
      </c>
      <c r="T8" s="306">
        <f ca="1">IF(C8&lt;&gt;"",OFFSET('Game Board'!U8,T4-1,A8),"")</f>
        <v>0</v>
      </c>
      <c r="U8" s="306">
        <f ca="1">IF(C8&lt;&gt;"",OFFSET('Game Board'!U8,U4-1,A8),"")</f>
        <v>0</v>
      </c>
      <c r="V8" s="306">
        <f ca="1">IF(C8&lt;&gt;"",OFFSET('Game Board'!U8,V4-1,A8),"")</f>
        <v>0</v>
      </c>
      <c r="W8" s="306">
        <f ca="1">IF(C8&lt;&gt;"",OFFSET('Game Board'!U8,W4-1,A8),"")</f>
        <v>0</v>
      </c>
      <c r="X8" s="306">
        <f ca="1">IF(C8&lt;&gt;"",OFFSET('Game Board'!U8,X4-1,A8),"")</f>
        <v>0</v>
      </c>
      <c r="Y8" s="306">
        <f ca="1">IF(C8&lt;&gt;"",OFFSET('Game Board'!U8,Y4-1,A8),"")</f>
        <v>0</v>
      </c>
      <c r="Z8" s="306">
        <f ca="1">IF(C8&lt;&gt;"",OFFSET('Game Board'!U8,Z4-1,A8),"")</f>
        <v>0</v>
      </c>
      <c r="AA8" s="306">
        <f ca="1">IF(C8&lt;&gt;"",OFFSET('Game Board'!U8,AA4-1,A8),"")</f>
        <v>0</v>
      </c>
      <c r="AB8" s="306">
        <f ca="1">IF(C8&lt;&gt;"",OFFSET('Game Board'!U8,AB4-1,A8),"")</f>
        <v>0</v>
      </c>
      <c r="AC8" s="306">
        <f ca="1">IF(C8&lt;&gt;"",OFFSET('Game Board'!U8,AC4-1,A8),"")</f>
        <v>0</v>
      </c>
      <c r="AD8" s="306">
        <f ca="1">IF(C8&lt;&gt;"",OFFSET('Game Board'!U8,AD4-1,A8),"")</f>
        <v>0</v>
      </c>
      <c r="AE8" s="306">
        <f ca="1">IF(C8&lt;&gt;"",OFFSET('Game Board'!U8,AE4-1,A8),"")</f>
        <v>0</v>
      </c>
      <c r="AF8" s="306">
        <f ca="1">IF(C8&lt;&gt;"",OFFSET('Game Board'!U8,AF4-1,A8),"")</f>
        <v>0</v>
      </c>
      <c r="AG8" s="306">
        <f ca="1">IF(C8&lt;&gt;"",OFFSET('Game Board'!U8,AG4-1,A8),"")</f>
        <v>0</v>
      </c>
      <c r="AH8" s="306">
        <f ca="1">IF(C8&lt;&gt;"",OFFSET('Game Board'!U8,AH4-1,A8),"")</f>
        <v>0</v>
      </c>
      <c r="AI8" s="306">
        <f ca="1">IF(C8&lt;&gt;"",OFFSET('Game Board'!U8,AI4-1,A8),"")</f>
        <v>0</v>
      </c>
      <c r="AJ8" s="306">
        <f ca="1">IF(C8&lt;&gt;"",OFFSET('Game Board'!U8,AJ4-1,A8),"")</f>
        <v>0</v>
      </c>
      <c r="AK8" s="306">
        <f ca="1">IF(C8&lt;&gt;"",OFFSET('Game Board'!U8,AK4-1,A8),"")</f>
        <v>0</v>
      </c>
      <c r="AL8" s="306">
        <f ca="1">IF(C8&lt;&gt;"",OFFSET('Game Board'!U8,AL4+11,A8),"")</f>
        <v>0</v>
      </c>
      <c r="AM8" s="306">
        <f ca="1">IF(C8&lt;&gt;"",OFFSET('Game Board'!U8,AM4+11,A8),"")</f>
        <v>0</v>
      </c>
      <c r="AN8" s="306">
        <f ca="1">IF(C8&lt;&gt;"",OFFSET('Game Board'!U8,AN4+11,A8),"")</f>
        <v>0</v>
      </c>
      <c r="AO8" s="306">
        <f ca="1">IF(C8&lt;&gt;"",OFFSET('Game Board'!U8,AO4+11,A8),"")</f>
        <v>0</v>
      </c>
      <c r="AP8" s="306">
        <f ca="1">IF(C8&lt;&gt;"",OFFSET('Game Board'!U8,AP4+11,A8),"")</f>
        <v>0</v>
      </c>
      <c r="AQ8" s="306">
        <f ca="1">IF(C8&lt;&gt;"",OFFSET('Game Board'!U8,AQ4+11,A8),"")</f>
        <v>0</v>
      </c>
      <c r="AR8" s="306">
        <f ca="1">IF(C8&lt;&gt;"",OFFSET('Game Board'!U8,AR4+11,A8),"")</f>
        <v>0</v>
      </c>
      <c r="AS8" s="306">
        <f ca="1">IF(C8&lt;&gt;"",OFFSET('Game Board'!U8,AS4+11,A8),"")</f>
        <v>0</v>
      </c>
    </row>
    <row r="9" spans="1:58" ht="15" customHeight="1" x14ac:dyDescent="0.25">
      <c r="A9" s="130">
        <f>A8+11</f>
        <v>11</v>
      </c>
      <c r="B9" s="303">
        <v>2</v>
      </c>
      <c r="C9" s="304" t="str">
        <f>IF('Participant Setup'!C7&lt;&gt;"",'Participant Setup'!C7,"")</f>
        <v>Player 2</v>
      </c>
      <c r="D9" s="305">
        <f t="shared" ref="D9:D17" ca="1" si="4">IFERROR(E9+F9+G9,"")</f>
        <v>0</v>
      </c>
      <c r="E9" s="305">
        <f t="shared" ca="1" si="2"/>
        <v>0</v>
      </c>
      <c r="F9" s="305">
        <f t="shared" ref="F9:F17" ca="1" si="5">L9</f>
        <v>0</v>
      </c>
      <c r="G9" s="305">
        <f>IF('Participant Setup'!D7&lt;&gt;"",'Participant Setup'!D7,0)</f>
        <v>0</v>
      </c>
      <c r="H9" s="305">
        <f t="shared" ca="1" si="3"/>
        <v>0</v>
      </c>
      <c r="I9" s="306">
        <f ca="1">IF(C9&lt;&gt;"",SUM(OFFSET('Game Board'!U8:U31,N4-1,A9)),0)</f>
        <v>0</v>
      </c>
      <c r="J9" s="303">
        <f ca="1">IF(C9&lt;&gt;"",OFFSET('Game Board'!M7,N4-1,A9),0)</f>
        <v>0</v>
      </c>
      <c r="K9" s="306">
        <f ca="1">IF(C9&lt;&gt;"",SUM(OFFSET('Game Board'!U44:U51,N4-1,A9)),0)</f>
        <v>0</v>
      </c>
      <c r="L9" s="303">
        <f ca="1">IF(C9&lt;&gt;"",SUM(OFFSET('Game Board'!V36:V40,N4-1,A9))+SUM(OFFSET('Game Board'!V44:V51,N4-1,A9))+SUM(OFFSET('Game Board'!V53:V55,N4-1,A9))+SUM(OFFSET('Game Board'!V57:V58,N4-1,A9)),0)</f>
        <v>0</v>
      </c>
      <c r="M9" s="303">
        <f ca="1">IF(C9&lt;&gt;"",OFFSET('Game Board'!M55,N4-1,A9),0)</f>
        <v>0</v>
      </c>
      <c r="N9" s="306">
        <f ca="1">IF(C9&lt;&gt;"",OFFSET('Game Board'!U8,N4-1,A9),"")</f>
        <v>0</v>
      </c>
      <c r="O9" s="306">
        <f ca="1">IF(C9&lt;&gt;"",OFFSET('Game Board'!U8,O4-1,A9),"")</f>
        <v>0</v>
      </c>
      <c r="P9" s="306">
        <f ca="1">IF(C9&lt;&gt;"",OFFSET('Game Board'!U8,P4-1,A9),"")</f>
        <v>0</v>
      </c>
      <c r="Q9" s="306">
        <f ca="1">IF(C9&lt;&gt;"",OFFSET('Game Board'!U8,Q4-1,A9),"")</f>
        <v>0</v>
      </c>
      <c r="R9" s="306">
        <f ca="1">IF(C9&lt;&gt;"",OFFSET('Game Board'!U8,R4-1,A9),"")</f>
        <v>0</v>
      </c>
      <c r="S9" s="306">
        <f ca="1">IF(C9&lt;&gt;"",OFFSET('Game Board'!U8,S4-1,A9),"")</f>
        <v>0</v>
      </c>
      <c r="T9" s="306">
        <f ca="1">IF(C9&lt;&gt;"",OFFSET('Game Board'!U8,T4-1,A9),"")</f>
        <v>0</v>
      </c>
      <c r="U9" s="306">
        <f ca="1">IF(C9&lt;&gt;"",OFFSET('Game Board'!U8,U4-1,A9),"")</f>
        <v>0</v>
      </c>
      <c r="V9" s="306">
        <f ca="1">IF(C9&lt;&gt;"",OFFSET('Game Board'!U8,V4-1,A9),"")</f>
        <v>0</v>
      </c>
      <c r="W9" s="306">
        <f ca="1">IF(C9&lt;&gt;"",OFFSET('Game Board'!U8,W4-1,A9),"")</f>
        <v>0</v>
      </c>
      <c r="X9" s="306">
        <f ca="1">IF(C9&lt;&gt;"",OFFSET('Game Board'!U8,X4-1,A9),"")</f>
        <v>0</v>
      </c>
      <c r="Y9" s="306">
        <f ca="1">IF(C9&lt;&gt;"",OFFSET('Game Board'!U8,Y4-1,A9),"")</f>
        <v>0</v>
      </c>
      <c r="Z9" s="306">
        <f ca="1">IF(C9&lt;&gt;"",OFFSET('Game Board'!U8,Z4-1,A9),"")</f>
        <v>0</v>
      </c>
      <c r="AA9" s="306">
        <f ca="1">IF(C9&lt;&gt;"",OFFSET('Game Board'!U8,AA4-1,A9),"")</f>
        <v>0</v>
      </c>
      <c r="AB9" s="306">
        <f ca="1">IF(C9&lt;&gt;"",OFFSET('Game Board'!U8,AB4-1,A9),"")</f>
        <v>0</v>
      </c>
      <c r="AC9" s="306">
        <f ca="1">IF(C9&lt;&gt;"",OFFSET('Game Board'!U8,AC4-1,A9),"")</f>
        <v>0</v>
      </c>
      <c r="AD9" s="306">
        <f ca="1">IF(C9&lt;&gt;"",OFFSET('Game Board'!U8,AD4-1,A9),"")</f>
        <v>0</v>
      </c>
      <c r="AE9" s="306">
        <f ca="1">IF(C9&lt;&gt;"",OFFSET('Game Board'!U8,AE4-1,A9),"")</f>
        <v>0</v>
      </c>
      <c r="AF9" s="306">
        <f ca="1">IF(C9&lt;&gt;"",OFFSET('Game Board'!U8,AF4-1,A9),"")</f>
        <v>0</v>
      </c>
      <c r="AG9" s="306">
        <f ca="1">IF(C9&lt;&gt;"",OFFSET('Game Board'!U8,AG4-1,A9),"")</f>
        <v>0</v>
      </c>
      <c r="AH9" s="306">
        <f ca="1">IF(C9&lt;&gt;"",OFFSET('Game Board'!U8,AH4-1,A9),"")</f>
        <v>0</v>
      </c>
      <c r="AI9" s="306">
        <f ca="1">IF(C9&lt;&gt;"",OFFSET('Game Board'!U8,AI4-1,A9),"")</f>
        <v>0</v>
      </c>
      <c r="AJ9" s="306">
        <f ca="1">IF(C9&lt;&gt;"",OFFSET('Game Board'!U8,AJ4-1,A9),"")</f>
        <v>0</v>
      </c>
      <c r="AK9" s="306">
        <f ca="1">IF(C9&lt;&gt;"",OFFSET('Game Board'!U8,AK4-1,A9),"")</f>
        <v>0</v>
      </c>
      <c r="AL9" s="306">
        <f ca="1">IF(C9&lt;&gt;"",OFFSET('Game Board'!U8,AL4+11,A9),"")</f>
        <v>0</v>
      </c>
      <c r="AM9" s="306">
        <f ca="1">IF(C9&lt;&gt;"",OFFSET('Game Board'!U8,AM4+11,A9),"")</f>
        <v>0</v>
      </c>
      <c r="AN9" s="306">
        <f ca="1">IF(C9&lt;&gt;"",OFFSET('Game Board'!U8,AN4+11,A9),"")</f>
        <v>0</v>
      </c>
      <c r="AO9" s="306">
        <f ca="1">IF(C9&lt;&gt;"",OFFSET('Game Board'!U8,AO4+11,A9),"")</f>
        <v>0</v>
      </c>
      <c r="AP9" s="306">
        <f ca="1">IF(C9&lt;&gt;"",OFFSET('Game Board'!U8,AP4+11,A9),"")</f>
        <v>0</v>
      </c>
      <c r="AQ9" s="306">
        <f ca="1">IF(C9&lt;&gt;"",OFFSET('Game Board'!U8,AQ4+11,A9),"")</f>
        <v>0</v>
      </c>
      <c r="AR9" s="306">
        <f ca="1">IF(C9&lt;&gt;"",OFFSET('Game Board'!U8,AR4+11,A9),"")</f>
        <v>0</v>
      </c>
      <c r="AS9" s="306">
        <f ca="1">IF(C9&lt;&gt;"",OFFSET('Game Board'!U8,AS4+11,A9),"")</f>
        <v>0</v>
      </c>
    </row>
    <row r="10" spans="1:58" ht="15" customHeight="1" x14ac:dyDescent="0.25">
      <c r="A10" s="130">
        <f t="shared" ref="A10:A17" si="6">A9+11</f>
        <v>22</v>
      </c>
      <c r="B10" s="303">
        <v>3</v>
      </c>
      <c r="C10" s="304" t="str">
        <f>IF('Participant Setup'!C8&lt;&gt;"",'Participant Setup'!C8,"")</f>
        <v>Player 3</v>
      </c>
      <c r="D10" s="305">
        <f t="shared" ca="1" si="4"/>
        <v>0</v>
      </c>
      <c r="E10" s="305">
        <f t="shared" ca="1" si="2"/>
        <v>0</v>
      </c>
      <c r="F10" s="305">
        <f t="shared" ca="1" si="5"/>
        <v>0</v>
      </c>
      <c r="G10" s="305">
        <f>IF('Participant Setup'!D8&lt;&gt;"",'Participant Setup'!D8,0)</f>
        <v>0</v>
      </c>
      <c r="H10" s="305">
        <f t="shared" ca="1" si="3"/>
        <v>0</v>
      </c>
      <c r="I10" s="306">
        <f ca="1">IF(C10&lt;&gt;"",SUM(OFFSET('Game Board'!U8:U31,N4-1,A10)),0)</f>
        <v>0</v>
      </c>
      <c r="J10" s="303">
        <f ca="1">IF(C10&lt;&gt;"",OFFSET('Game Board'!M7,N4-1,A10),0)</f>
        <v>0</v>
      </c>
      <c r="K10" s="306">
        <f ca="1">IF(C10&lt;&gt;"",SUM(OFFSET('Game Board'!U44:U51,N4-1,A10)),0)</f>
        <v>0</v>
      </c>
      <c r="L10" s="303">
        <f ca="1">IF(C10&lt;&gt;"",SUM(OFFSET('Game Board'!V36:V40,N4-1,A10))+SUM(OFFSET('Game Board'!V44:V51,N4-1,A10))+SUM(OFFSET('Game Board'!V53:V55,N4-1,A10))+SUM(OFFSET('Game Board'!V57:V58,N4-1,A10)),0)</f>
        <v>0</v>
      </c>
      <c r="M10" s="303">
        <f ca="1">IF(C10&lt;&gt;"",OFFSET('Game Board'!M55,N4-1,A10),0)</f>
        <v>0</v>
      </c>
      <c r="N10" s="306">
        <f ca="1">IF(C10&lt;&gt;"",OFFSET('Game Board'!U8,N4-1,A10),"")</f>
        <v>0</v>
      </c>
      <c r="O10" s="306">
        <f ca="1">IF(C10&lt;&gt;"",OFFSET('Game Board'!U8,O4-1,A10),"")</f>
        <v>0</v>
      </c>
      <c r="P10" s="306">
        <f ca="1">IF(C10&lt;&gt;"",OFFSET('Game Board'!U8,P4-1,A10),"")</f>
        <v>0</v>
      </c>
      <c r="Q10" s="306">
        <f ca="1">IF(C10&lt;&gt;"",OFFSET('Game Board'!U8,Q4-1,A10),"")</f>
        <v>0</v>
      </c>
      <c r="R10" s="306">
        <f ca="1">IF(C10&lt;&gt;"",OFFSET('Game Board'!U8,R4-1,A10),"")</f>
        <v>0</v>
      </c>
      <c r="S10" s="306">
        <f ca="1">IF(C10&lt;&gt;"",OFFSET('Game Board'!U8,S4-1,A10),"")</f>
        <v>0</v>
      </c>
      <c r="T10" s="306">
        <f ca="1">IF(C10&lt;&gt;"",OFFSET('Game Board'!U8,T4-1,A10),"")</f>
        <v>0</v>
      </c>
      <c r="U10" s="306">
        <f ca="1">IF(C10&lt;&gt;"",OFFSET('Game Board'!U8,U4-1,A10),"")</f>
        <v>0</v>
      </c>
      <c r="V10" s="306">
        <f ca="1">IF(C10&lt;&gt;"",OFFSET('Game Board'!U8,V4-1,A10),"")</f>
        <v>0</v>
      </c>
      <c r="W10" s="306">
        <f ca="1">IF(C10&lt;&gt;"",OFFSET('Game Board'!U8,W4-1,A10),"")</f>
        <v>0</v>
      </c>
      <c r="X10" s="306">
        <f ca="1">IF(C10&lt;&gt;"",OFFSET('Game Board'!U8,X4-1,A10),"")</f>
        <v>0</v>
      </c>
      <c r="Y10" s="306">
        <f ca="1">IF(C10&lt;&gt;"",OFFSET('Game Board'!U8,Y4-1,A10),"")</f>
        <v>0</v>
      </c>
      <c r="Z10" s="306">
        <f ca="1">IF(C10&lt;&gt;"",OFFSET('Game Board'!U8,Z4-1,A10),"")</f>
        <v>0</v>
      </c>
      <c r="AA10" s="306">
        <f ca="1">IF(C10&lt;&gt;"",OFFSET('Game Board'!U8,AA4-1,A10),"")</f>
        <v>0</v>
      </c>
      <c r="AB10" s="306">
        <f ca="1">IF(C10&lt;&gt;"",OFFSET('Game Board'!U8,AB4-1,A10),"")</f>
        <v>0</v>
      </c>
      <c r="AC10" s="306">
        <f ca="1">IF(C10&lt;&gt;"",OFFSET('Game Board'!U8,AC4-1,A10),"")</f>
        <v>0</v>
      </c>
      <c r="AD10" s="306">
        <f ca="1">IF(C10&lt;&gt;"",OFFSET('Game Board'!U8,AD4-1,A10),"")</f>
        <v>0</v>
      </c>
      <c r="AE10" s="306">
        <f ca="1">IF(C10&lt;&gt;"",OFFSET('Game Board'!U8,AE4-1,A10),"")</f>
        <v>0</v>
      </c>
      <c r="AF10" s="306">
        <f ca="1">IF(C10&lt;&gt;"",OFFSET('Game Board'!U8,AF4-1,A10),"")</f>
        <v>0</v>
      </c>
      <c r="AG10" s="306">
        <f ca="1">IF(C10&lt;&gt;"",OFFSET('Game Board'!U8,AG4-1,A10),"")</f>
        <v>0</v>
      </c>
      <c r="AH10" s="306">
        <f ca="1">IF(C10&lt;&gt;"",OFFSET('Game Board'!U8,AH4-1,A10),"")</f>
        <v>0</v>
      </c>
      <c r="AI10" s="306">
        <f ca="1">IF(C10&lt;&gt;"",OFFSET('Game Board'!U8,AI4-1,A10),"")</f>
        <v>0</v>
      </c>
      <c r="AJ10" s="306">
        <f ca="1">IF(C10&lt;&gt;"",OFFSET('Game Board'!U8,AJ4-1,A10),"")</f>
        <v>0</v>
      </c>
      <c r="AK10" s="306">
        <f ca="1">IF(C10&lt;&gt;"",OFFSET('Game Board'!U8,AK4-1,A10),"")</f>
        <v>0</v>
      </c>
      <c r="AL10" s="306">
        <f ca="1">IF(C10&lt;&gt;"",OFFSET('Game Board'!U8,AL4+11,A10),"")</f>
        <v>0</v>
      </c>
      <c r="AM10" s="306">
        <f ca="1">IF(C10&lt;&gt;"",OFFSET('Game Board'!U8,AM4+11,A10),"")</f>
        <v>0</v>
      </c>
      <c r="AN10" s="306">
        <f ca="1">IF(C10&lt;&gt;"",OFFSET('Game Board'!U8,AN4+11,A10),"")</f>
        <v>0</v>
      </c>
      <c r="AO10" s="306">
        <f ca="1">IF(C10&lt;&gt;"",OFFSET('Game Board'!U8,AO4+11,A10),"")</f>
        <v>0</v>
      </c>
      <c r="AP10" s="306">
        <f ca="1">IF(C10&lt;&gt;"",OFFSET('Game Board'!U8,AP4+11,A10),"")</f>
        <v>0</v>
      </c>
      <c r="AQ10" s="306">
        <f ca="1">IF(C10&lt;&gt;"",OFFSET('Game Board'!U8,AQ4+11,A10),"")</f>
        <v>0</v>
      </c>
      <c r="AR10" s="306">
        <f ca="1">IF(C10&lt;&gt;"",OFFSET('Game Board'!U8,AR4+11,A10),"")</f>
        <v>0</v>
      </c>
      <c r="AS10" s="306">
        <f ca="1">IF(C10&lt;&gt;"",OFFSET('Game Board'!U8,AS4+11,A10),"")</f>
        <v>0</v>
      </c>
    </row>
    <row r="11" spans="1:58" ht="15" customHeight="1" x14ac:dyDescent="0.25">
      <c r="A11" s="130">
        <f t="shared" si="6"/>
        <v>33</v>
      </c>
      <c r="B11" s="303">
        <v>4</v>
      </c>
      <c r="C11" s="304" t="str">
        <f>IF('Participant Setup'!C9&lt;&gt;"",'Participant Setup'!C9,"")</f>
        <v>Player 4</v>
      </c>
      <c r="D11" s="305">
        <f t="shared" ca="1" si="4"/>
        <v>0</v>
      </c>
      <c r="E11" s="305">
        <f t="shared" ca="1" si="2"/>
        <v>0</v>
      </c>
      <c r="F11" s="305">
        <f t="shared" ca="1" si="5"/>
        <v>0</v>
      </c>
      <c r="G11" s="305">
        <f>IF('Participant Setup'!D9&lt;&gt;"",'Participant Setup'!D9,0)</f>
        <v>0</v>
      </c>
      <c r="H11" s="305">
        <f t="shared" ca="1" si="3"/>
        <v>0</v>
      </c>
      <c r="I11" s="306">
        <f ca="1">IF(C11&lt;&gt;"",SUM(OFFSET('Game Board'!U8:U31,N4-1,A11)),0)</f>
        <v>0</v>
      </c>
      <c r="J11" s="303">
        <f ca="1">IF(C11&lt;&gt;"",OFFSET('Game Board'!M7,N4-1,A11),0)</f>
        <v>0</v>
      </c>
      <c r="K11" s="306">
        <f ca="1">IF(C11&lt;&gt;"",SUM(OFFSET('Game Board'!U44:U51,N4-1,A11)),0)</f>
        <v>0</v>
      </c>
      <c r="L11" s="303">
        <f ca="1">IF(C11&lt;&gt;"",SUM(OFFSET('Game Board'!V36:V40,N4-1,A11))+SUM(OFFSET('Game Board'!V44:V51,N4-1,A11))+SUM(OFFSET('Game Board'!V53:V55,N4-1,A11))+SUM(OFFSET('Game Board'!V57:V58,N4-1,A11)),0)</f>
        <v>0</v>
      </c>
      <c r="M11" s="303">
        <f ca="1">IF(C11&lt;&gt;"",OFFSET('Game Board'!M55,N4-1,A11),0)</f>
        <v>0</v>
      </c>
      <c r="N11" s="306">
        <f ca="1">IF(C11&lt;&gt;"",OFFSET('Game Board'!U8,N4-1,A11),"")</f>
        <v>0</v>
      </c>
      <c r="O11" s="306">
        <f ca="1">IF(C11&lt;&gt;"",OFFSET('Game Board'!U8,O4-1,A11),"")</f>
        <v>0</v>
      </c>
      <c r="P11" s="306">
        <f ca="1">IF(C11&lt;&gt;"",OFFSET('Game Board'!U8,P4-1,A11),"")</f>
        <v>0</v>
      </c>
      <c r="Q11" s="306">
        <f ca="1">IF(C11&lt;&gt;"",OFFSET('Game Board'!U8,Q4-1,A11),"")</f>
        <v>0</v>
      </c>
      <c r="R11" s="306">
        <f ca="1">IF(C11&lt;&gt;"",OFFSET('Game Board'!U8,R4-1,A11),"")</f>
        <v>0</v>
      </c>
      <c r="S11" s="306">
        <f ca="1">IF(C11&lt;&gt;"",OFFSET('Game Board'!U8,S4-1,A11),"")</f>
        <v>0</v>
      </c>
      <c r="T11" s="306">
        <f ca="1">IF(C11&lt;&gt;"",OFFSET('Game Board'!U8,T4-1,A11),"")</f>
        <v>0</v>
      </c>
      <c r="U11" s="306">
        <f ca="1">IF(C11&lt;&gt;"",OFFSET('Game Board'!U8,U4-1,A11),"")</f>
        <v>0</v>
      </c>
      <c r="V11" s="306">
        <f ca="1">IF(C11&lt;&gt;"",OFFSET('Game Board'!U8,V4-1,A11),"")</f>
        <v>0</v>
      </c>
      <c r="W11" s="306">
        <f ca="1">IF(C11&lt;&gt;"",OFFSET('Game Board'!U8,W4-1,A11),"")</f>
        <v>0</v>
      </c>
      <c r="X11" s="306">
        <f ca="1">IF(C11&lt;&gt;"",OFFSET('Game Board'!U8,X4-1,A11),"")</f>
        <v>0</v>
      </c>
      <c r="Y11" s="306">
        <f ca="1">IF(C11&lt;&gt;"",OFFSET('Game Board'!U8,Y4-1,A11),"")</f>
        <v>0</v>
      </c>
      <c r="Z11" s="306">
        <f ca="1">IF(C11&lt;&gt;"",OFFSET('Game Board'!U8,Z4-1,A11),"")</f>
        <v>0</v>
      </c>
      <c r="AA11" s="306">
        <f ca="1">IF(C11&lt;&gt;"",OFFSET('Game Board'!U8,AA4-1,A11),"")</f>
        <v>0</v>
      </c>
      <c r="AB11" s="306">
        <f ca="1">IF(C11&lt;&gt;"",OFFSET('Game Board'!U8,AB4-1,A11),"")</f>
        <v>0</v>
      </c>
      <c r="AC11" s="306">
        <f ca="1">IF(C11&lt;&gt;"",OFFSET('Game Board'!U8,AC4-1,A11),"")</f>
        <v>0</v>
      </c>
      <c r="AD11" s="306">
        <f ca="1">IF(C11&lt;&gt;"",OFFSET('Game Board'!U8,AD4-1,A11),"")</f>
        <v>0</v>
      </c>
      <c r="AE11" s="306">
        <f ca="1">IF(C11&lt;&gt;"",OFFSET('Game Board'!U8,AE4-1,A11),"")</f>
        <v>0</v>
      </c>
      <c r="AF11" s="306">
        <f ca="1">IF(C11&lt;&gt;"",OFFSET('Game Board'!U8,AF4-1,A11),"")</f>
        <v>0</v>
      </c>
      <c r="AG11" s="306">
        <f ca="1">IF(C11&lt;&gt;"",OFFSET('Game Board'!U8,AG4-1,A11),"")</f>
        <v>0</v>
      </c>
      <c r="AH11" s="306">
        <f ca="1">IF(C11&lt;&gt;"",OFFSET('Game Board'!U8,AH4-1,A11),"")</f>
        <v>0</v>
      </c>
      <c r="AI11" s="306">
        <f ca="1">IF(C11&lt;&gt;"",OFFSET('Game Board'!U8,AI4-1,A11),"")</f>
        <v>0</v>
      </c>
      <c r="AJ11" s="306">
        <f ca="1">IF(C11&lt;&gt;"",OFFSET('Game Board'!U8,AJ4-1,A11),"")</f>
        <v>0</v>
      </c>
      <c r="AK11" s="306">
        <f ca="1">IF(C11&lt;&gt;"",OFFSET('Game Board'!U8,AK4-1,A11),"")</f>
        <v>0</v>
      </c>
      <c r="AL11" s="306">
        <f ca="1">IF(C11&lt;&gt;"",OFFSET('Game Board'!U8,AL4+11,A11),"")</f>
        <v>0</v>
      </c>
      <c r="AM11" s="306">
        <f ca="1">IF(C11&lt;&gt;"",OFFSET('Game Board'!U8,AM4+11,A11),"")</f>
        <v>0</v>
      </c>
      <c r="AN11" s="306">
        <f ca="1">IF(C11&lt;&gt;"",OFFSET('Game Board'!U8,AN4+11,A11),"")</f>
        <v>0</v>
      </c>
      <c r="AO11" s="306">
        <f ca="1">IF(C11&lt;&gt;"",OFFSET('Game Board'!U8,AO4+11,A11),"")</f>
        <v>0</v>
      </c>
      <c r="AP11" s="306">
        <f ca="1">IF(C11&lt;&gt;"",OFFSET('Game Board'!U8,AP4+11,A11),"")</f>
        <v>0</v>
      </c>
      <c r="AQ11" s="306">
        <f ca="1">IF(C11&lt;&gt;"",OFFSET('Game Board'!U8,AQ4+11,A11),"")</f>
        <v>0</v>
      </c>
      <c r="AR11" s="306">
        <f ca="1">IF(C11&lt;&gt;"",OFFSET('Game Board'!U8,AR4+11,A11),"")</f>
        <v>0</v>
      </c>
      <c r="AS11" s="306">
        <f ca="1">IF(C11&lt;&gt;"",OFFSET('Game Board'!U8,AS4+11,A11),"")</f>
        <v>0</v>
      </c>
    </row>
    <row r="12" spans="1:58" ht="15" customHeight="1" x14ac:dyDescent="0.25">
      <c r="A12" s="130">
        <f t="shared" si="6"/>
        <v>44</v>
      </c>
      <c r="B12" s="303">
        <v>5</v>
      </c>
      <c r="C12" s="304" t="str">
        <f>IF('Participant Setup'!C10&lt;&gt;"",'Participant Setup'!C10,"")</f>
        <v>Player 5</v>
      </c>
      <c r="D12" s="305">
        <f t="shared" ca="1" si="4"/>
        <v>0</v>
      </c>
      <c r="E12" s="305">
        <f t="shared" ca="1" si="2"/>
        <v>0</v>
      </c>
      <c r="F12" s="305">
        <f t="shared" ca="1" si="5"/>
        <v>0</v>
      </c>
      <c r="G12" s="305">
        <f>IF('Participant Setup'!D10&lt;&gt;"",'Participant Setup'!D10,0)</f>
        <v>0</v>
      </c>
      <c r="H12" s="305">
        <f t="shared" ca="1" si="3"/>
        <v>0</v>
      </c>
      <c r="I12" s="306">
        <f ca="1">IF(C12&lt;&gt;"",SUM(OFFSET('Game Board'!U8:U31,N4-1,A12)),0)</f>
        <v>0</v>
      </c>
      <c r="J12" s="303">
        <f ca="1">IF(C12&lt;&gt;"",OFFSET('Game Board'!M7,N4-1,A12),0)</f>
        <v>0</v>
      </c>
      <c r="K12" s="306">
        <f ca="1">IF(C12&lt;&gt;"",SUM(OFFSET('Game Board'!U44:U51,N4-1,A12)),0)</f>
        <v>0</v>
      </c>
      <c r="L12" s="303">
        <f ca="1">IF(C12&lt;&gt;"",SUM(OFFSET('Game Board'!V36:V40,N4-1,A12))+SUM(OFFSET('Game Board'!V44:V51,N4-1,A12))+SUM(OFFSET('Game Board'!V53:V55,N4-1,A12))+SUM(OFFSET('Game Board'!V57:V58,N4-1,A12)),0)</f>
        <v>0</v>
      </c>
      <c r="M12" s="303">
        <f ca="1">IF(C12&lt;&gt;"",OFFSET('Game Board'!M55,N4-1,A12),0)</f>
        <v>0</v>
      </c>
      <c r="N12" s="306">
        <f ca="1">IF(C12&lt;&gt;"",OFFSET('Game Board'!U8,N4-1,A12),"")</f>
        <v>0</v>
      </c>
      <c r="O12" s="306">
        <f ca="1">IF(C12&lt;&gt;"",OFFSET('Game Board'!U8,O4-1,A12),"")</f>
        <v>0</v>
      </c>
      <c r="P12" s="306">
        <f ca="1">IF(C12&lt;&gt;"",OFFSET('Game Board'!U8,P4-1,A12),"")</f>
        <v>0</v>
      </c>
      <c r="Q12" s="306">
        <f ca="1">IF(C12&lt;&gt;"",OFFSET('Game Board'!U8,Q4-1,A12),"")</f>
        <v>0</v>
      </c>
      <c r="R12" s="306">
        <f ca="1">IF(C12&lt;&gt;"",OFFSET('Game Board'!U8,R4-1,A12),"")</f>
        <v>0</v>
      </c>
      <c r="S12" s="306">
        <f ca="1">IF(C12&lt;&gt;"",OFFSET('Game Board'!U8,S4-1,A12),"")</f>
        <v>0</v>
      </c>
      <c r="T12" s="306">
        <f ca="1">IF(C12&lt;&gt;"",OFFSET('Game Board'!U8,T4-1,A12),"")</f>
        <v>0</v>
      </c>
      <c r="U12" s="306">
        <f ca="1">IF(C12&lt;&gt;"",OFFSET('Game Board'!U8,U4-1,A12),"")</f>
        <v>0</v>
      </c>
      <c r="V12" s="306">
        <f ca="1">IF(C12&lt;&gt;"",OFFSET('Game Board'!U8,V4-1,A12),"")</f>
        <v>0</v>
      </c>
      <c r="W12" s="306">
        <f ca="1">IF(C12&lt;&gt;"",OFFSET('Game Board'!U8,W4-1,A12),"")</f>
        <v>0</v>
      </c>
      <c r="X12" s="306">
        <f ca="1">IF(C12&lt;&gt;"",OFFSET('Game Board'!U8,X4-1,A12),"")</f>
        <v>0</v>
      </c>
      <c r="Y12" s="306">
        <f ca="1">IF(C12&lt;&gt;"",OFFSET('Game Board'!U8,Y4-1,A12),"")</f>
        <v>0</v>
      </c>
      <c r="Z12" s="306">
        <f ca="1">IF(C12&lt;&gt;"",OFFSET('Game Board'!U8,Z4-1,A12),"")</f>
        <v>0</v>
      </c>
      <c r="AA12" s="306">
        <f ca="1">IF(C12&lt;&gt;"",OFFSET('Game Board'!U8,AA4-1,A12),"")</f>
        <v>0</v>
      </c>
      <c r="AB12" s="306">
        <f ca="1">IF(C12&lt;&gt;"",OFFSET('Game Board'!U8,AB4-1,A12),"")</f>
        <v>0</v>
      </c>
      <c r="AC12" s="306">
        <f ca="1">IF(C12&lt;&gt;"",OFFSET('Game Board'!U8,AC4-1,A12),"")</f>
        <v>0</v>
      </c>
      <c r="AD12" s="306">
        <f ca="1">IF(C12&lt;&gt;"",OFFSET('Game Board'!U8,AD4-1,A12),"")</f>
        <v>0</v>
      </c>
      <c r="AE12" s="306">
        <f ca="1">IF(C12&lt;&gt;"",OFFSET('Game Board'!U8,AE4-1,A12),"")</f>
        <v>0</v>
      </c>
      <c r="AF12" s="306">
        <f ca="1">IF(C12&lt;&gt;"",OFFSET('Game Board'!U8,AF4-1,A12),"")</f>
        <v>0</v>
      </c>
      <c r="AG12" s="306">
        <f ca="1">IF(C12&lt;&gt;"",OFFSET('Game Board'!U8,AG4-1,A12),"")</f>
        <v>0</v>
      </c>
      <c r="AH12" s="306">
        <f ca="1">IF(C12&lt;&gt;"",OFFSET('Game Board'!U8,AH4-1,A12),"")</f>
        <v>0</v>
      </c>
      <c r="AI12" s="306">
        <f ca="1">IF(C12&lt;&gt;"",OFFSET('Game Board'!U8,AI4-1,A12),"")</f>
        <v>0</v>
      </c>
      <c r="AJ12" s="306">
        <f ca="1">IF(C12&lt;&gt;"",OFFSET('Game Board'!U8,AJ4-1,A12),"")</f>
        <v>0</v>
      </c>
      <c r="AK12" s="306">
        <f ca="1">IF(C12&lt;&gt;"",OFFSET('Game Board'!U8,AK4-1,A12),"")</f>
        <v>0</v>
      </c>
      <c r="AL12" s="306">
        <f ca="1">IF(C12&lt;&gt;"",OFFSET('Game Board'!U8,AL4+11,A12),"")</f>
        <v>0</v>
      </c>
      <c r="AM12" s="306">
        <f ca="1">IF(C12&lt;&gt;"",OFFSET('Game Board'!U8,AM4+11,A12),"")</f>
        <v>0</v>
      </c>
      <c r="AN12" s="306">
        <f ca="1">IF(C12&lt;&gt;"",OFFSET('Game Board'!U8,AN4+11,A12),"")</f>
        <v>0</v>
      </c>
      <c r="AO12" s="306">
        <f ca="1">IF(C12&lt;&gt;"",OFFSET('Game Board'!U8,AO4+11,A12),"")</f>
        <v>0</v>
      </c>
      <c r="AP12" s="306">
        <f ca="1">IF(C12&lt;&gt;"",OFFSET('Game Board'!U8,AP4+11,A12),"")</f>
        <v>0</v>
      </c>
      <c r="AQ12" s="306">
        <f ca="1">IF(C12&lt;&gt;"",OFFSET('Game Board'!U8,AQ4+11,A12),"")</f>
        <v>0</v>
      </c>
      <c r="AR12" s="306">
        <f ca="1">IF(C12&lt;&gt;"",OFFSET('Game Board'!U8,AR4+11,A12),"")</f>
        <v>0</v>
      </c>
      <c r="AS12" s="306">
        <f ca="1">IF(C12&lt;&gt;"",OFFSET('Game Board'!U8,AS4+11,A12),"")</f>
        <v>0</v>
      </c>
    </row>
    <row r="13" spans="1:58" ht="15" customHeight="1" x14ac:dyDescent="0.25">
      <c r="A13" s="130">
        <f t="shared" si="6"/>
        <v>55</v>
      </c>
      <c r="B13" s="303">
        <v>6</v>
      </c>
      <c r="C13" s="304" t="str">
        <f>IF('Participant Setup'!C11&lt;&gt;"",'Participant Setup'!C11,"")</f>
        <v>Player 6</v>
      </c>
      <c r="D13" s="305">
        <f t="shared" ca="1" si="4"/>
        <v>0</v>
      </c>
      <c r="E13" s="305">
        <f t="shared" ca="1" si="2"/>
        <v>0</v>
      </c>
      <c r="F13" s="305">
        <f t="shared" ca="1" si="5"/>
        <v>0</v>
      </c>
      <c r="G13" s="305">
        <f>IF('Participant Setup'!D11&lt;&gt;"",'Participant Setup'!D11,0)</f>
        <v>0</v>
      </c>
      <c r="H13" s="305">
        <f t="shared" ca="1" si="3"/>
        <v>0</v>
      </c>
      <c r="I13" s="306">
        <f ca="1">IF(C13&lt;&gt;"",SUM(OFFSET('Game Board'!U8:U31,N4-1,A13)),0)</f>
        <v>0</v>
      </c>
      <c r="J13" s="303">
        <f ca="1">IF(C13&lt;&gt;"",OFFSET('Game Board'!M7,N4-1,A13),0)</f>
        <v>0</v>
      </c>
      <c r="K13" s="306">
        <f ca="1">IF(C13&lt;&gt;"",SUM(OFFSET('Game Board'!U44:U51,N4-1,A13)),0)</f>
        <v>0</v>
      </c>
      <c r="L13" s="303">
        <f ca="1">IF(C13&lt;&gt;"",SUM(OFFSET('Game Board'!V36:V40,N4-1,A13))+SUM(OFFSET('Game Board'!V44:V51,N4-1,A13))+SUM(OFFSET('Game Board'!V53:V55,N4-1,A13))+SUM(OFFSET('Game Board'!V57:V58,N4-1,A13)),0)</f>
        <v>0</v>
      </c>
      <c r="M13" s="303">
        <f ca="1">IF(C13&lt;&gt;"",OFFSET('Game Board'!M55,N4-1,A13),0)</f>
        <v>0</v>
      </c>
      <c r="N13" s="306">
        <f ca="1">IF(C13&lt;&gt;"",OFFSET('Game Board'!U8,N4-1,A13),"")</f>
        <v>0</v>
      </c>
      <c r="O13" s="306">
        <f ca="1">IF(C13&lt;&gt;"",OFFSET('Game Board'!U8,O4-1,A13),"")</f>
        <v>0</v>
      </c>
      <c r="P13" s="306">
        <f ca="1">IF(C13&lt;&gt;"",OFFSET('Game Board'!U8,P4-1,A13),"")</f>
        <v>0</v>
      </c>
      <c r="Q13" s="306">
        <f ca="1">IF(C13&lt;&gt;"",OFFSET('Game Board'!U8,Q4-1,A13),"")</f>
        <v>0</v>
      </c>
      <c r="R13" s="306">
        <f ca="1">IF(C13&lt;&gt;"",OFFSET('Game Board'!U8,R4-1,A13),"")</f>
        <v>0</v>
      </c>
      <c r="S13" s="306">
        <f ca="1">IF(C13&lt;&gt;"",OFFSET('Game Board'!U8,S4-1,A13),"")</f>
        <v>0</v>
      </c>
      <c r="T13" s="306">
        <f ca="1">IF(C13&lt;&gt;"",OFFSET('Game Board'!U8,T4-1,A13),"")</f>
        <v>0</v>
      </c>
      <c r="U13" s="306">
        <f ca="1">IF(C13&lt;&gt;"",OFFSET('Game Board'!U8,U4-1,A13),"")</f>
        <v>0</v>
      </c>
      <c r="V13" s="306">
        <f ca="1">IF(C13&lt;&gt;"",OFFSET('Game Board'!U8,V4-1,A13),"")</f>
        <v>0</v>
      </c>
      <c r="W13" s="306">
        <f ca="1">IF(C13&lt;&gt;"",OFFSET('Game Board'!U8,W4-1,A13),"")</f>
        <v>0</v>
      </c>
      <c r="X13" s="306">
        <f ca="1">IF(C13&lt;&gt;"",OFFSET('Game Board'!U8,X4-1,A13),"")</f>
        <v>0</v>
      </c>
      <c r="Y13" s="306">
        <f ca="1">IF(C13&lt;&gt;"",OFFSET('Game Board'!U8,Y4-1,A13),"")</f>
        <v>0</v>
      </c>
      <c r="Z13" s="306">
        <f ca="1">IF(C13&lt;&gt;"",OFFSET('Game Board'!U8,Z4-1,A13),"")</f>
        <v>0</v>
      </c>
      <c r="AA13" s="306">
        <f ca="1">IF(C13&lt;&gt;"",OFFSET('Game Board'!U8,AA4-1,A13),"")</f>
        <v>0</v>
      </c>
      <c r="AB13" s="306">
        <f ca="1">IF(C13&lt;&gt;"",OFFSET('Game Board'!U8,AB4-1,A13),"")</f>
        <v>0</v>
      </c>
      <c r="AC13" s="306">
        <f ca="1">IF(C13&lt;&gt;"",OFFSET('Game Board'!U8,AC4-1,A13),"")</f>
        <v>0</v>
      </c>
      <c r="AD13" s="306">
        <f ca="1">IF(C13&lt;&gt;"",OFFSET('Game Board'!U8,AD4-1,A13),"")</f>
        <v>0</v>
      </c>
      <c r="AE13" s="306">
        <f ca="1">IF(C13&lt;&gt;"",OFFSET('Game Board'!U8,AE4-1,A13),"")</f>
        <v>0</v>
      </c>
      <c r="AF13" s="306">
        <f ca="1">IF(C13&lt;&gt;"",OFFSET('Game Board'!U8,AF4-1,A13),"")</f>
        <v>0</v>
      </c>
      <c r="AG13" s="306">
        <f ca="1">IF(C13&lt;&gt;"",OFFSET('Game Board'!U8,AG4-1,A13),"")</f>
        <v>0</v>
      </c>
      <c r="AH13" s="306">
        <f ca="1">IF(C13&lt;&gt;"",OFFSET('Game Board'!U8,AH4-1,A13),"")</f>
        <v>0</v>
      </c>
      <c r="AI13" s="306">
        <f ca="1">IF(C13&lt;&gt;"",OFFSET('Game Board'!U8,AI4-1,A13),"")</f>
        <v>0</v>
      </c>
      <c r="AJ13" s="306">
        <f ca="1">IF(C13&lt;&gt;"",OFFSET('Game Board'!U8,AJ4-1,A13),"")</f>
        <v>0</v>
      </c>
      <c r="AK13" s="306">
        <f ca="1">IF(C13&lt;&gt;"",OFFSET('Game Board'!U8,AK4-1,A13),"")</f>
        <v>0</v>
      </c>
      <c r="AL13" s="306">
        <f ca="1">IF(C13&lt;&gt;"",OFFSET('Game Board'!U8,AL4+11,A13),"")</f>
        <v>0</v>
      </c>
      <c r="AM13" s="306">
        <f ca="1">IF(C13&lt;&gt;"",OFFSET('Game Board'!U8,AM4+11,A13),"")</f>
        <v>0</v>
      </c>
      <c r="AN13" s="306">
        <f ca="1">IF(C13&lt;&gt;"",OFFSET('Game Board'!U8,AN4+11,A13),"")</f>
        <v>0</v>
      </c>
      <c r="AO13" s="306">
        <f ca="1">IF(C13&lt;&gt;"",OFFSET('Game Board'!U8,AO4+11,A13),"")</f>
        <v>0</v>
      </c>
      <c r="AP13" s="306">
        <f ca="1">IF(C13&lt;&gt;"",OFFSET('Game Board'!U8,AP4+11,A13),"")</f>
        <v>0</v>
      </c>
      <c r="AQ13" s="306">
        <f ca="1">IF(C13&lt;&gt;"",OFFSET('Game Board'!U8,AQ4+11,A13),"")</f>
        <v>0</v>
      </c>
      <c r="AR13" s="306">
        <f ca="1">IF(C13&lt;&gt;"",OFFSET('Game Board'!U8,AR4+11,A13),"")</f>
        <v>0</v>
      </c>
      <c r="AS13" s="306">
        <f ca="1">IF(C13&lt;&gt;"",OFFSET('Game Board'!U8,AS4+11,A13),"")</f>
        <v>0</v>
      </c>
    </row>
    <row r="14" spans="1:58" ht="15" customHeight="1" x14ac:dyDescent="0.25">
      <c r="A14" s="130">
        <f t="shared" si="6"/>
        <v>66</v>
      </c>
      <c r="B14" s="303">
        <v>7</v>
      </c>
      <c r="C14" s="304" t="str">
        <f>IF('Participant Setup'!C12&lt;&gt;"",'Participant Setup'!C12,"")</f>
        <v>Player 7</v>
      </c>
      <c r="D14" s="305">
        <f t="shared" ca="1" si="4"/>
        <v>0</v>
      </c>
      <c r="E14" s="305">
        <f t="shared" ca="1" si="2"/>
        <v>0</v>
      </c>
      <c r="F14" s="305">
        <f t="shared" ca="1" si="5"/>
        <v>0</v>
      </c>
      <c r="G14" s="305">
        <f>IF('Participant Setup'!D12&lt;&gt;"",'Participant Setup'!D12,0)</f>
        <v>0</v>
      </c>
      <c r="H14" s="305">
        <f t="shared" ca="1" si="3"/>
        <v>0</v>
      </c>
      <c r="I14" s="306">
        <f ca="1">IF(C14&lt;&gt;"",SUM(OFFSET('Game Board'!U8:U31,N4-1,A14)),0)</f>
        <v>0</v>
      </c>
      <c r="J14" s="303">
        <f ca="1">IF(C14&lt;&gt;"",OFFSET('Game Board'!M7,N4-1,A14),0)</f>
        <v>0</v>
      </c>
      <c r="K14" s="306">
        <f ca="1">IF(C14&lt;&gt;"",SUM(OFFSET('Game Board'!U44:U51,N4-1,A14)),0)</f>
        <v>0</v>
      </c>
      <c r="L14" s="303">
        <f ca="1">IF(C14&lt;&gt;"",SUM(OFFSET('Game Board'!V36:V40,N4-1,A14))+SUM(OFFSET('Game Board'!V44:V51,N4-1,A14))+SUM(OFFSET('Game Board'!V53:V55,N4-1,A14))+SUM(OFFSET('Game Board'!V57:V58,N4-1,A14)),0)</f>
        <v>0</v>
      </c>
      <c r="M14" s="303">
        <f ca="1">IF(C14&lt;&gt;"",OFFSET('Game Board'!M55,N4-1,A14),0)</f>
        <v>0</v>
      </c>
      <c r="N14" s="306">
        <f ca="1">IF(C14&lt;&gt;"",OFFSET('Game Board'!U8,N4-1,A14),"")</f>
        <v>0</v>
      </c>
      <c r="O14" s="306">
        <f ca="1">IF(C14&lt;&gt;"",OFFSET('Game Board'!U8,O4-1,A14),"")</f>
        <v>0</v>
      </c>
      <c r="P14" s="306">
        <f ca="1">IF(C14&lt;&gt;"",OFFSET('Game Board'!U8,P4-1,A14),"")</f>
        <v>0</v>
      </c>
      <c r="Q14" s="306">
        <f ca="1">IF(C14&lt;&gt;"",OFFSET('Game Board'!U8,Q4-1,A14),"")</f>
        <v>0</v>
      </c>
      <c r="R14" s="306">
        <f ca="1">IF(C14&lt;&gt;"",OFFSET('Game Board'!U8,R4-1,A14),"")</f>
        <v>0</v>
      </c>
      <c r="S14" s="306">
        <f ca="1">IF(C14&lt;&gt;"",OFFSET('Game Board'!U8,S4-1,A14),"")</f>
        <v>0</v>
      </c>
      <c r="T14" s="306">
        <f ca="1">IF(C14&lt;&gt;"",OFFSET('Game Board'!U8,T4-1,A14),"")</f>
        <v>0</v>
      </c>
      <c r="U14" s="306">
        <f ca="1">IF(C14&lt;&gt;"",OFFSET('Game Board'!U8,U4-1,A14),"")</f>
        <v>0</v>
      </c>
      <c r="V14" s="306">
        <f ca="1">IF(C14&lt;&gt;"",OFFSET('Game Board'!U8,V4-1,A14),"")</f>
        <v>0</v>
      </c>
      <c r="W14" s="306">
        <f ca="1">IF(C14&lt;&gt;"",OFFSET('Game Board'!U8,W4-1,A14),"")</f>
        <v>0</v>
      </c>
      <c r="X14" s="306">
        <f ca="1">IF(C14&lt;&gt;"",OFFSET('Game Board'!U8,X4-1,A14),"")</f>
        <v>0</v>
      </c>
      <c r="Y14" s="306">
        <f ca="1">IF(C14&lt;&gt;"",OFFSET('Game Board'!U8,Y4-1,A14),"")</f>
        <v>0</v>
      </c>
      <c r="Z14" s="306">
        <f ca="1">IF(C14&lt;&gt;"",OFFSET('Game Board'!U8,Z4-1,A14),"")</f>
        <v>0</v>
      </c>
      <c r="AA14" s="306">
        <f ca="1">IF(C14&lt;&gt;"",OFFSET('Game Board'!U8,AA4-1,A14),"")</f>
        <v>0</v>
      </c>
      <c r="AB14" s="306">
        <f ca="1">IF(C14&lt;&gt;"",OFFSET('Game Board'!U8,AB4-1,A14),"")</f>
        <v>0</v>
      </c>
      <c r="AC14" s="306">
        <f ca="1">IF(C14&lt;&gt;"",OFFSET('Game Board'!U8,AC4-1,A14),"")</f>
        <v>0</v>
      </c>
      <c r="AD14" s="306">
        <f ca="1">IF(C14&lt;&gt;"",OFFSET('Game Board'!U8,AD4-1,A14),"")</f>
        <v>0</v>
      </c>
      <c r="AE14" s="306">
        <f ca="1">IF(C14&lt;&gt;"",OFFSET('Game Board'!U8,AE4-1,A14),"")</f>
        <v>0</v>
      </c>
      <c r="AF14" s="306">
        <f ca="1">IF(C14&lt;&gt;"",OFFSET('Game Board'!U8,AF4-1,A14),"")</f>
        <v>0</v>
      </c>
      <c r="AG14" s="306">
        <f ca="1">IF(C14&lt;&gt;"",OFFSET('Game Board'!U8,AG4-1,A14),"")</f>
        <v>0</v>
      </c>
      <c r="AH14" s="306">
        <f ca="1">IF(C14&lt;&gt;"",OFFSET('Game Board'!U8,AH4-1,A14),"")</f>
        <v>0</v>
      </c>
      <c r="AI14" s="306">
        <f ca="1">IF(C14&lt;&gt;"",OFFSET('Game Board'!U8,AI4-1,A14),"")</f>
        <v>0</v>
      </c>
      <c r="AJ14" s="306">
        <f ca="1">IF(C14&lt;&gt;"",OFFSET('Game Board'!U8,AJ4-1,A14),"")</f>
        <v>0</v>
      </c>
      <c r="AK14" s="306">
        <f ca="1">IF(C14&lt;&gt;"",OFFSET('Game Board'!U8,AK4-1,A14),"")</f>
        <v>0</v>
      </c>
      <c r="AL14" s="306">
        <f ca="1">IF(C14&lt;&gt;"",OFFSET('Game Board'!U8,AL4+11,A14),"")</f>
        <v>0</v>
      </c>
      <c r="AM14" s="306">
        <f ca="1">IF(C14&lt;&gt;"",OFFSET('Game Board'!U8,AM4+11,A14),"")</f>
        <v>0</v>
      </c>
      <c r="AN14" s="306">
        <f ca="1">IF(C14&lt;&gt;"",OFFSET('Game Board'!U8,AN4+11,A14),"")</f>
        <v>0</v>
      </c>
      <c r="AO14" s="306">
        <f ca="1">IF(C14&lt;&gt;"",OFFSET('Game Board'!U8,AO4+11,A14),"")</f>
        <v>0</v>
      </c>
      <c r="AP14" s="306">
        <f ca="1">IF(C14&lt;&gt;"",OFFSET('Game Board'!U8,AP4+11,A14),"")</f>
        <v>0</v>
      </c>
      <c r="AQ14" s="306">
        <f ca="1">IF(C14&lt;&gt;"",OFFSET('Game Board'!U8,AQ4+11,A14),"")</f>
        <v>0</v>
      </c>
      <c r="AR14" s="306">
        <f ca="1">IF(C14&lt;&gt;"",OFFSET('Game Board'!U8,AR4+11,A14),"")</f>
        <v>0</v>
      </c>
      <c r="AS14" s="306">
        <f ca="1">IF(C14&lt;&gt;"",OFFSET('Game Board'!U8,AS4+11,A14),"")</f>
        <v>0</v>
      </c>
    </row>
    <row r="15" spans="1:58" ht="15" customHeight="1" x14ac:dyDescent="0.25">
      <c r="A15" s="130">
        <f t="shared" si="6"/>
        <v>77</v>
      </c>
      <c r="B15" s="303">
        <v>8</v>
      </c>
      <c r="C15" s="304" t="str">
        <f>IF('Participant Setup'!C13&lt;&gt;"",'Participant Setup'!C13,"")</f>
        <v>Player 8</v>
      </c>
      <c r="D15" s="305">
        <f t="shared" ca="1" si="4"/>
        <v>0</v>
      </c>
      <c r="E15" s="305">
        <f t="shared" ca="1" si="2"/>
        <v>0</v>
      </c>
      <c r="F15" s="305">
        <f t="shared" ca="1" si="5"/>
        <v>0</v>
      </c>
      <c r="G15" s="305">
        <f>IF('Participant Setup'!D13&lt;&gt;"",'Participant Setup'!D13,0)</f>
        <v>0</v>
      </c>
      <c r="H15" s="305">
        <f t="shared" ca="1" si="3"/>
        <v>0</v>
      </c>
      <c r="I15" s="306">
        <f ca="1">IF(C15&lt;&gt;"",SUM(OFFSET('Game Board'!U8:U31,N4-1,A15)),0)</f>
        <v>0</v>
      </c>
      <c r="J15" s="303">
        <f ca="1">IF(C15&lt;&gt;"",OFFSET('Game Board'!M7,N4-1,A15),0)</f>
        <v>0</v>
      </c>
      <c r="K15" s="306">
        <f ca="1">IF(C15&lt;&gt;"",SUM(OFFSET('Game Board'!U44:U51,N4-1,A15)),0)</f>
        <v>0</v>
      </c>
      <c r="L15" s="303">
        <f ca="1">IF(C15&lt;&gt;"",SUM(OFFSET('Game Board'!V36:V40,N4-1,A15))+SUM(OFFSET('Game Board'!V44:V51,N4-1,A15))+SUM(OFFSET('Game Board'!V53:V55,N4-1,A15))+SUM(OFFSET('Game Board'!V57:V58,N4-1,A15)),0)</f>
        <v>0</v>
      </c>
      <c r="M15" s="303">
        <f ca="1">IF(C15&lt;&gt;"",OFFSET('Game Board'!M55,N4-1,A15),0)</f>
        <v>0</v>
      </c>
      <c r="N15" s="306">
        <f ca="1">IF(C15&lt;&gt;"",OFFSET('Game Board'!U8,N4-1,A15),"")</f>
        <v>0</v>
      </c>
      <c r="O15" s="306">
        <f ca="1">IF(C15&lt;&gt;"",OFFSET('Game Board'!U8,O4-1,A15),"")</f>
        <v>0</v>
      </c>
      <c r="P15" s="306">
        <f ca="1">IF(C15&lt;&gt;"",OFFSET('Game Board'!U8,P4-1,A15),"")</f>
        <v>0</v>
      </c>
      <c r="Q15" s="306">
        <f ca="1">IF(C15&lt;&gt;"",OFFSET('Game Board'!U8,Q4-1,A15),"")</f>
        <v>0</v>
      </c>
      <c r="R15" s="306">
        <f ca="1">IF(C15&lt;&gt;"",OFFSET('Game Board'!U8,R4-1,A15),"")</f>
        <v>0</v>
      </c>
      <c r="S15" s="306">
        <f ca="1">IF(C15&lt;&gt;"",OFFSET('Game Board'!U8,S4-1,A15),"")</f>
        <v>0</v>
      </c>
      <c r="T15" s="306">
        <f ca="1">IF(C15&lt;&gt;"",OFFSET('Game Board'!U8,T4-1,A15),"")</f>
        <v>0</v>
      </c>
      <c r="U15" s="306">
        <f ca="1">IF(C15&lt;&gt;"",OFFSET('Game Board'!U8,U4-1,A15),"")</f>
        <v>0</v>
      </c>
      <c r="V15" s="306">
        <f ca="1">IF(C15&lt;&gt;"",OFFSET('Game Board'!U8,V4-1,A15),"")</f>
        <v>0</v>
      </c>
      <c r="W15" s="306">
        <f ca="1">IF(C15&lt;&gt;"",OFFSET('Game Board'!U8,W4-1,A15),"")</f>
        <v>0</v>
      </c>
      <c r="X15" s="306">
        <f ca="1">IF(C15&lt;&gt;"",OFFSET('Game Board'!U8,X4-1,A15),"")</f>
        <v>0</v>
      </c>
      <c r="Y15" s="306">
        <f ca="1">IF(C15&lt;&gt;"",OFFSET('Game Board'!U8,Y4-1,A15),"")</f>
        <v>0</v>
      </c>
      <c r="Z15" s="306">
        <f ca="1">IF(C15&lt;&gt;"",OFFSET('Game Board'!U8,Z4-1,A15),"")</f>
        <v>0</v>
      </c>
      <c r="AA15" s="306">
        <f ca="1">IF(C15&lt;&gt;"",OFFSET('Game Board'!U8,AA4-1,A15),"")</f>
        <v>0</v>
      </c>
      <c r="AB15" s="306">
        <f ca="1">IF(C15&lt;&gt;"",OFFSET('Game Board'!U8,AB4-1,A15),"")</f>
        <v>0</v>
      </c>
      <c r="AC15" s="306">
        <f ca="1">IF(C15&lt;&gt;"",OFFSET('Game Board'!U8,AC4-1,A15),"")</f>
        <v>0</v>
      </c>
      <c r="AD15" s="306">
        <f ca="1">IF(C15&lt;&gt;"",OFFSET('Game Board'!U8,AD4-1,A15),"")</f>
        <v>0</v>
      </c>
      <c r="AE15" s="306">
        <f ca="1">IF(C15&lt;&gt;"",OFFSET('Game Board'!U8,AE4-1,A15),"")</f>
        <v>0</v>
      </c>
      <c r="AF15" s="306">
        <f ca="1">IF(C15&lt;&gt;"",OFFSET('Game Board'!U8,AF4-1,A15),"")</f>
        <v>0</v>
      </c>
      <c r="AG15" s="306">
        <f ca="1">IF(C15&lt;&gt;"",OFFSET('Game Board'!U8,AG4-1,A15),"")</f>
        <v>0</v>
      </c>
      <c r="AH15" s="306">
        <f ca="1">IF(C15&lt;&gt;"",OFFSET('Game Board'!U8,AH4-1,A15),"")</f>
        <v>0</v>
      </c>
      <c r="AI15" s="306">
        <f ca="1">IF(C15&lt;&gt;"",OFFSET('Game Board'!U8,AI4-1,A15),"")</f>
        <v>0</v>
      </c>
      <c r="AJ15" s="306">
        <f ca="1">IF(C15&lt;&gt;"",OFFSET('Game Board'!U8,AJ4-1,A15),"")</f>
        <v>0</v>
      </c>
      <c r="AK15" s="306">
        <f ca="1">IF(C15&lt;&gt;"",OFFSET('Game Board'!U8,AK4-1,A15),"")</f>
        <v>0</v>
      </c>
      <c r="AL15" s="306">
        <f ca="1">IF(C15&lt;&gt;"",OFFSET('Game Board'!U8,AL4+11,A15),"")</f>
        <v>0</v>
      </c>
      <c r="AM15" s="306">
        <f ca="1">IF(C15&lt;&gt;"",OFFSET('Game Board'!U8,AM4+11,A15),"")</f>
        <v>0</v>
      </c>
      <c r="AN15" s="306">
        <f ca="1">IF(C15&lt;&gt;"",OFFSET('Game Board'!U8,AN4+11,A15),"")</f>
        <v>0</v>
      </c>
      <c r="AO15" s="306">
        <f ca="1">IF(C15&lt;&gt;"",OFFSET('Game Board'!U8,AO4+11,A15),"")</f>
        <v>0</v>
      </c>
      <c r="AP15" s="306">
        <f ca="1">IF(C15&lt;&gt;"",OFFSET('Game Board'!U8,AP4+11,A15),"")</f>
        <v>0</v>
      </c>
      <c r="AQ15" s="306">
        <f ca="1">IF(C15&lt;&gt;"",OFFSET('Game Board'!U8,AQ4+11,A15),"")</f>
        <v>0</v>
      </c>
      <c r="AR15" s="306">
        <f ca="1">IF(C15&lt;&gt;"",OFFSET('Game Board'!U8,AR4+11,A15),"")</f>
        <v>0</v>
      </c>
      <c r="AS15" s="306">
        <f ca="1">IF(C15&lt;&gt;"",OFFSET('Game Board'!U8,AS4+11,A15),"")</f>
        <v>0</v>
      </c>
    </row>
    <row r="16" spans="1:58" ht="15" customHeight="1" x14ac:dyDescent="0.25">
      <c r="A16" s="130">
        <f t="shared" si="6"/>
        <v>88</v>
      </c>
      <c r="B16" s="303">
        <v>9</v>
      </c>
      <c r="C16" s="304" t="str">
        <f>IF('Participant Setup'!C14&lt;&gt;"",'Participant Setup'!C14,"")</f>
        <v>Player 9</v>
      </c>
      <c r="D16" s="305">
        <f t="shared" ca="1" si="4"/>
        <v>0</v>
      </c>
      <c r="E16" s="305">
        <f t="shared" ca="1" si="2"/>
        <v>0</v>
      </c>
      <c r="F16" s="305">
        <f t="shared" ca="1" si="5"/>
        <v>0</v>
      </c>
      <c r="G16" s="305">
        <f>IF('Participant Setup'!D14&lt;&gt;"",'Participant Setup'!D14,0)</f>
        <v>0</v>
      </c>
      <c r="H16" s="305">
        <f t="shared" ca="1" si="3"/>
        <v>0</v>
      </c>
      <c r="I16" s="306">
        <f ca="1">IF(C16&lt;&gt;"",SUM(OFFSET('Game Board'!U8:U31,N4-1,A16)),0)</f>
        <v>0</v>
      </c>
      <c r="J16" s="303">
        <f ca="1">IF(C16&lt;&gt;"",OFFSET('Game Board'!M7,N4-1,A16),0)</f>
        <v>0</v>
      </c>
      <c r="K16" s="306">
        <f ca="1">IF(C16&lt;&gt;"",SUM(OFFSET('Game Board'!U44:U51,N4-1,A16)),0)</f>
        <v>0</v>
      </c>
      <c r="L16" s="303">
        <f ca="1">IF(C16&lt;&gt;"",SUM(OFFSET('Game Board'!V36:V40,N4-1,A16))+SUM(OFFSET('Game Board'!V44:V51,N4-1,A16))+SUM(OFFSET('Game Board'!V53:V55,N4-1,A16))+SUM(OFFSET('Game Board'!V57:V58,N4-1,A16)),0)</f>
        <v>0</v>
      </c>
      <c r="M16" s="303">
        <f ca="1">IF(C16&lt;&gt;"",OFFSET('Game Board'!M55,N4-1,A16),0)</f>
        <v>0</v>
      </c>
      <c r="N16" s="306">
        <f ca="1">IF(C16&lt;&gt;"",OFFSET('Game Board'!U8,N4-1,A16),"")</f>
        <v>0</v>
      </c>
      <c r="O16" s="306">
        <f ca="1">IF(C16&lt;&gt;"",OFFSET('Game Board'!U8,O4-1,A16),"")</f>
        <v>0</v>
      </c>
      <c r="P16" s="306">
        <f ca="1">IF(C16&lt;&gt;"",OFFSET('Game Board'!U8,P4-1,A16),"")</f>
        <v>0</v>
      </c>
      <c r="Q16" s="306">
        <f ca="1">IF(C16&lt;&gt;"",OFFSET('Game Board'!U8,Q4-1,A16),"")</f>
        <v>0</v>
      </c>
      <c r="R16" s="306">
        <f ca="1">IF(C16&lt;&gt;"",OFFSET('Game Board'!U8,R4-1,A16),"")</f>
        <v>0</v>
      </c>
      <c r="S16" s="306">
        <f ca="1">IF(C16&lt;&gt;"",OFFSET('Game Board'!U8,S4-1,A16),"")</f>
        <v>0</v>
      </c>
      <c r="T16" s="306">
        <f ca="1">IF(C16&lt;&gt;"",OFFSET('Game Board'!U8,T4-1,A16),"")</f>
        <v>0</v>
      </c>
      <c r="U16" s="306">
        <f ca="1">IF(C16&lt;&gt;"",OFFSET('Game Board'!U8,U4-1,A16),"")</f>
        <v>0</v>
      </c>
      <c r="V16" s="306">
        <f ca="1">IF(C16&lt;&gt;"",OFFSET('Game Board'!U8,V4-1,A16),"")</f>
        <v>0</v>
      </c>
      <c r="W16" s="306">
        <f ca="1">IF(C16&lt;&gt;"",OFFSET('Game Board'!U8,W4-1,A16),"")</f>
        <v>0</v>
      </c>
      <c r="X16" s="306">
        <f ca="1">IF(C16&lt;&gt;"",OFFSET('Game Board'!U8,X4-1,A16),"")</f>
        <v>0</v>
      </c>
      <c r="Y16" s="306">
        <f ca="1">IF(C16&lt;&gt;"",OFFSET('Game Board'!U8,Y4-1,A16),"")</f>
        <v>0</v>
      </c>
      <c r="Z16" s="306">
        <f ca="1">IF(C16&lt;&gt;"",OFFSET('Game Board'!U8,Z4-1,A16),"")</f>
        <v>0</v>
      </c>
      <c r="AA16" s="306">
        <f ca="1">IF(C16&lt;&gt;"",OFFSET('Game Board'!U8,AA4-1,A16),"")</f>
        <v>0</v>
      </c>
      <c r="AB16" s="306">
        <f ca="1">IF(C16&lt;&gt;"",OFFSET('Game Board'!U8,AB4-1,A16),"")</f>
        <v>0</v>
      </c>
      <c r="AC16" s="306">
        <f ca="1">IF(C16&lt;&gt;"",OFFSET('Game Board'!U8,AC4-1,A16),"")</f>
        <v>0</v>
      </c>
      <c r="AD16" s="306">
        <f ca="1">IF(C16&lt;&gt;"",OFFSET('Game Board'!U8,AD4-1,A16),"")</f>
        <v>0</v>
      </c>
      <c r="AE16" s="306">
        <f ca="1">IF(C16&lt;&gt;"",OFFSET('Game Board'!U8,AE4-1,A16),"")</f>
        <v>0</v>
      </c>
      <c r="AF16" s="306">
        <f ca="1">IF(C16&lt;&gt;"",OFFSET('Game Board'!U8,AF4-1,A16),"")</f>
        <v>0</v>
      </c>
      <c r="AG16" s="306">
        <f ca="1">IF(C16&lt;&gt;"",OFFSET('Game Board'!U8,AG4-1,A16),"")</f>
        <v>0</v>
      </c>
      <c r="AH16" s="306">
        <f ca="1">IF(C16&lt;&gt;"",OFFSET('Game Board'!U8,AH4-1,A16),"")</f>
        <v>0</v>
      </c>
      <c r="AI16" s="306">
        <f ca="1">IF(C16&lt;&gt;"",OFFSET('Game Board'!U8,AI4-1,A16),"")</f>
        <v>0</v>
      </c>
      <c r="AJ16" s="306">
        <f ca="1">IF(C16&lt;&gt;"",OFFSET('Game Board'!U8,AJ4-1,A16),"")</f>
        <v>0</v>
      </c>
      <c r="AK16" s="306">
        <f ca="1">IF(C16&lt;&gt;"",OFFSET('Game Board'!U8,AK4-1,A16),"")</f>
        <v>0</v>
      </c>
      <c r="AL16" s="306">
        <f ca="1">IF(C16&lt;&gt;"",OFFSET('Game Board'!U8,AL4+11,A16),"")</f>
        <v>0</v>
      </c>
      <c r="AM16" s="306">
        <f ca="1">IF(C16&lt;&gt;"",OFFSET('Game Board'!U8,AM4+11,A16),"")</f>
        <v>0</v>
      </c>
      <c r="AN16" s="306">
        <f ca="1">IF(C16&lt;&gt;"",OFFSET('Game Board'!U8,AN4+11,A16),"")</f>
        <v>0</v>
      </c>
      <c r="AO16" s="306">
        <f ca="1">IF(C16&lt;&gt;"",OFFSET('Game Board'!U8,AO4+11,A16),"")</f>
        <v>0</v>
      </c>
      <c r="AP16" s="306">
        <f ca="1">IF(C16&lt;&gt;"",OFFSET('Game Board'!U8,AP4+11,A16),"")</f>
        <v>0</v>
      </c>
      <c r="AQ16" s="306">
        <f ca="1">IF(C16&lt;&gt;"",OFFSET('Game Board'!U8,AQ4+11,A16),"")</f>
        <v>0</v>
      </c>
      <c r="AR16" s="306">
        <f ca="1">IF(C16&lt;&gt;"",OFFSET('Game Board'!U8,AR4+11,A16),"")</f>
        <v>0</v>
      </c>
      <c r="AS16" s="306">
        <f ca="1">IF(C16&lt;&gt;"",OFFSET('Game Board'!U8,AS4+11,A16),"")</f>
        <v>0</v>
      </c>
    </row>
    <row r="17" spans="1:45" ht="15" customHeight="1" x14ac:dyDescent="0.25">
      <c r="A17" s="130">
        <f t="shared" si="6"/>
        <v>99</v>
      </c>
      <c r="B17" s="303">
        <v>10</v>
      </c>
      <c r="C17" s="304" t="str">
        <f>IF('Participant Setup'!C15&lt;&gt;"",'Participant Setup'!C15,"")</f>
        <v>Player 10</v>
      </c>
      <c r="D17" s="305">
        <f t="shared" ca="1" si="4"/>
        <v>0</v>
      </c>
      <c r="E17" s="305">
        <f t="shared" ca="1" si="2"/>
        <v>0</v>
      </c>
      <c r="F17" s="305">
        <f t="shared" ca="1" si="5"/>
        <v>0</v>
      </c>
      <c r="G17" s="305">
        <f>IF('Participant Setup'!D15&lt;&gt;"",'Participant Setup'!D15,0)</f>
        <v>0</v>
      </c>
      <c r="H17" s="305">
        <f t="shared" ca="1" si="3"/>
        <v>0</v>
      </c>
      <c r="I17" s="306">
        <f ca="1">IF(C17&lt;&gt;"",SUM(OFFSET('Game Board'!U8:U31,N4-1,A17)),0)</f>
        <v>0</v>
      </c>
      <c r="J17" s="303">
        <f ca="1">IF(C17&lt;&gt;"",OFFSET('Game Board'!M7,N4-1,A17),0)</f>
        <v>0</v>
      </c>
      <c r="K17" s="306">
        <f ca="1">IF(C17&lt;&gt;"",SUM(OFFSET('Game Board'!U44:U51,N4-1,A17)),0)</f>
        <v>0</v>
      </c>
      <c r="L17" s="303">
        <f ca="1">IF(C17&lt;&gt;"",SUM(OFFSET('Game Board'!V36:V40,N4-1,A17))+SUM(OFFSET('Game Board'!V44:V51,N4-1,A17))+SUM(OFFSET('Game Board'!V53:V55,N4-1,A17))+SUM(OFFSET('Game Board'!V57:V58,N4-1,A17)),0)</f>
        <v>0</v>
      </c>
      <c r="M17" s="303">
        <f ca="1">IF(C17&lt;&gt;"",OFFSET('Game Board'!M55,N4-1,A17),0)</f>
        <v>0</v>
      </c>
      <c r="N17" s="306">
        <f ca="1">IF(C17&lt;&gt;"",OFFSET('Game Board'!U8,N4-1,A17),"")</f>
        <v>0</v>
      </c>
      <c r="O17" s="306">
        <f ca="1">IF(C17&lt;&gt;"",OFFSET('Game Board'!U8,O4-1,A17),"")</f>
        <v>0</v>
      </c>
      <c r="P17" s="306">
        <f ca="1">IF(C17&lt;&gt;"",OFFSET('Game Board'!U8,P4-1,A17),"")</f>
        <v>0</v>
      </c>
      <c r="Q17" s="306">
        <f ca="1">IF(C17&lt;&gt;"",OFFSET('Game Board'!U8,Q4-1,A17),"")</f>
        <v>0</v>
      </c>
      <c r="R17" s="306">
        <f ca="1">IF(C17&lt;&gt;"",OFFSET('Game Board'!U8,R4-1,A17),"")</f>
        <v>0</v>
      </c>
      <c r="S17" s="306">
        <f ca="1">IF(C17&lt;&gt;"",OFFSET('Game Board'!U8,S4-1,A17),"")</f>
        <v>0</v>
      </c>
      <c r="T17" s="306">
        <f ca="1">IF(C17&lt;&gt;"",OFFSET('Game Board'!U8,T4-1,A17),"")</f>
        <v>0</v>
      </c>
      <c r="U17" s="306">
        <f ca="1">IF(C17&lt;&gt;"",OFFSET('Game Board'!U8,U4-1,A17),"")</f>
        <v>0</v>
      </c>
      <c r="V17" s="306">
        <f ca="1">IF(C17&lt;&gt;"",OFFSET('Game Board'!U8,V4-1,A17),"")</f>
        <v>0</v>
      </c>
      <c r="W17" s="306">
        <f ca="1">IF(C17&lt;&gt;"",OFFSET('Game Board'!U8,W4-1,A17),"")</f>
        <v>0</v>
      </c>
      <c r="X17" s="306">
        <f ca="1">IF(C17&lt;&gt;"",OFFSET('Game Board'!U8,X4-1,A17),"")</f>
        <v>0</v>
      </c>
      <c r="Y17" s="306">
        <f ca="1">IF(C17&lt;&gt;"",OFFSET('Game Board'!U8,Y4-1,A17),"")</f>
        <v>0</v>
      </c>
      <c r="Z17" s="306">
        <f ca="1">IF(C17&lt;&gt;"",OFFSET('Game Board'!U8,Z4-1,A17),"")</f>
        <v>0</v>
      </c>
      <c r="AA17" s="306">
        <f ca="1">IF(C17&lt;&gt;"",OFFSET('Game Board'!U8,AA4-1,A17),"")</f>
        <v>0</v>
      </c>
      <c r="AB17" s="306">
        <f ca="1">IF(C17&lt;&gt;"",OFFSET('Game Board'!U8,AB4-1,A17),"")</f>
        <v>0</v>
      </c>
      <c r="AC17" s="306">
        <f ca="1">IF(C17&lt;&gt;"",OFFSET('Game Board'!U8,AC4-1,A17),"")</f>
        <v>0</v>
      </c>
      <c r="AD17" s="306">
        <f ca="1">IF(C17&lt;&gt;"",OFFSET('Game Board'!U8,AD4-1,A17),"")</f>
        <v>0</v>
      </c>
      <c r="AE17" s="306">
        <f ca="1">IF(C17&lt;&gt;"",OFFSET('Game Board'!U8,AE4-1,A17),"")</f>
        <v>0</v>
      </c>
      <c r="AF17" s="306">
        <f ca="1">IF(C17&lt;&gt;"",OFFSET('Game Board'!U8,AF4-1,A17),"")</f>
        <v>0</v>
      </c>
      <c r="AG17" s="306">
        <f ca="1">IF(C17&lt;&gt;"",OFFSET('Game Board'!U8,AG4-1,A17),"")</f>
        <v>0</v>
      </c>
      <c r="AH17" s="306">
        <f ca="1">IF(C17&lt;&gt;"",OFFSET('Game Board'!U8,AH4-1,A17),"")</f>
        <v>0</v>
      </c>
      <c r="AI17" s="306">
        <f ca="1">IF(C17&lt;&gt;"",OFFSET('Game Board'!U8,AI4-1,A17),"")</f>
        <v>0</v>
      </c>
      <c r="AJ17" s="306">
        <f ca="1">IF(C17&lt;&gt;"",OFFSET('Game Board'!U8,AJ4-1,A17),"")</f>
        <v>0</v>
      </c>
      <c r="AK17" s="306">
        <f ca="1">IF(C17&lt;&gt;"",OFFSET('Game Board'!U8,AK4-1,A17),"")</f>
        <v>0</v>
      </c>
      <c r="AL17" s="306">
        <f ca="1">IF(C17&lt;&gt;"",OFFSET('Game Board'!U8,AL4+11,A17),"")</f>
        <v>0</v>
      </c>
      <c r="AM17" s="306">
        <f ca="1">IF(C17&lt;&gt;"",OFFSET('Game Board'!U8,AM4+11,A17),"")</f>
        <v>0</v>
      </c>
      <c r="AN17" s="306">
        <f ca="1">IF(C17&lt;&gt;"",OFFSET('Game Board'!U8,AN4+11,A17),"")</f>
        <v>0</v>
      </c>
      <c r="AO17" s="306">
        <f ca="1">IF(C17&lt;&gt;"",OFFSET('Game Board'!U8,AO4+11,A17),"")</f>
        <v>0</v>
      </c>
      <c r="AP17" s="306">
        <f ca="1">IF(C17&lt;&gt;"",OFFSET('Game Board'!U8,AP4+11,A17),"")</f>
        <v>0</v>
      </c>
      <c r="AQ17" s="306">
        <f ca="1">IF(C17&lt;&gt;"",OFFSET('Game Board'!U8,AQ4+11,A17),"")</f>
        <v>0</v>
      </c>
      <c r="AR17" s="306">
        <f ca="1">IF(C17&lt;&gt;"",OFFSET('Game Board'!U8,AR4+11,A17),"")</f>
        <v>0</v>
      </c>
      <c r="AS17" s="306">
        <f ca="1">IF(C17&lt;&gt;"",OFFSET('Game Board'!U8,AS4+11,A17),"")</f>
        <v>0</v>
      </c>
    </row>
    <row r="18" spans="1:45" ht="15.95" customHeight="1" x14ac:dyDescent="0.25"/>
    <row r="19" spans="1:45" ht="15.95" customHeight="1" x14ac:dyDescent="0.25">
      <c r="B19" s="185" t="s">
        <v>155</v>
      </c>
      <c r="C19" s="130"/>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row>
  </sheetData>
  <sheetProtection algorithmName="SHA-512" hashValue="Ch6MHM5YUC0uMB1V0B0/wuA8XTO5EeAMr83VaSD6/yCrpnAS99wctxWkwSTSMiJ805zdPWD74E9TsjQ7lshg9A==" saltValue="hB4z2ocW3YPmU4zgMEy3ng==" spinCount="100000" sheet="1" objects="1" scenarios="1"/>
  <mergeCells count="15">
    <mergeCell ref="G4:G7"/>
    <mergeCell ref="H4:H7"/>
    <mergeCell ref="I4:J4"/>
    <mergeCell ref="K4:M4"/>
    <mergeCell ref="I5:I7"/>
    <mergeCell ref="J5:J7"/>
    <mergeCell ref="K5:M5"/>
    <mergeCell ref="K6:K7"/>
    <mergeCell ref="L6:L7"/>
    <mergeCell ref="M6:M7"/>
    <mergeCell ref="B4:B7"/>
    <mergeCell ref="C4:C7"/>
    <mergeCell ref="D4:D7"/>
    <mergeCell ref="E4:E7"/>
    <mergeCell ref="F4:F7"/>
  </mergeCells>
  <conditionalFormatting sqref="B8:AS17">
    <cfRule type="expression" dxfId="11" priority="2">
      <formula>ISODD($B8)</formula>
    </cfRule>
  </conditionalFormatting>
  <conditionalFormatting sqref="D8:M17">
    <cfRule type="expression" dxfId="10" priority="3">
      <formula>AND(ISEVEN($B8),$C8="")</formula>
    </cfRule>
    <cfRule type="expression" dxfId="9" priority="4">
      <formula>AND(ISODD($B8),$C8="")</formula>
    </cfRule>
  </conditionalFormatting>
  <conditionalFormatting sqref="F3:M3">
    <cfRule type="expression" dxfId="8" priority="1">
      <formula>$B$19="© 2022 | journalSHEET.com"</formula>
    </cfRule>
  </conditionalFormatting>
  <conditionalFormatting sqref="N8:AS17">
    <cfRule type="expression" dxfId="7" priority="5">
      <formula>N8=N$5</formula>
    </cfRule>
  </conditionalFormatting>
  <pageMargins left="0.2" right="0.2" top="0.25" bottom="0.2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Y77"/>
  <sheetViews>
    <sheetView showGridLines="0" zoomScaleNormal="100" workbookViewId="0">
      <pane xSplit="6" ySplit="10" topLeftCell="G11" activePane="bottomRight" state="frozen"/>
      <selection pane="topRight" activeCell="G1" sqref="G1"/>
      <selection pane="bottomLeft" activeCell="A11" sqref="A11"/>
      <selection pane="bottomRight" activeCell="C79" sqref="C79"/>
    </sheetView>
  </sheetViews>
  <sheetFormatPr defaultColWidth="8.7109375" defaultRowHeight="15" x14ac:dyDescent="0.25"/>
  <cols>
    <col min="1" max="1" width="1.5703125" style="130" customWidth="1"/>
    <col min="2" max="2" width="4.5703125" style="11" customWidth="1"/>
    <col min="3" max="3" width="25.5703125" style="135" customWidth="1"/>
    <col min="4" max="6" width="6.140625" style="135" customWidth="1"/>
    <col min="7" max="38" width="10.5703125" style="135" customWidth="1"/>
    <col min="39" max="39" width="2.140625" style="135" customWidth="1"/>
    <col min="40" max="54" width="8.7109375" style="135" customWidth="1"/>
    <col min="55" max="16384" width="8.7109375" style="135"/>
  </cols>
  <sheetData>
    <row r="1" spans="1:51" s="118" customFormat="1" ht="5.0999999999999996" customHeight="1" x14ac:dyDescent="0.25">
      <c r="A1" s="116"/>
      <c r="B1" s="117"/>
    </row>
    <row r="2" spans="1:51" s="2" customFormat="1" ht="5.0999999999999996" customHeight="1" x14ac:dyDescent="0.25">
      <c r="A2" s="80"/>
      <c r="B2" s="119"/>
      <c r="C2" s="120"/>
      <c r="D2" s="120"/>
      <c r="E2" s="120"/>
      <c r="F2" s="120"/>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121"/>
      <c r="AM2" s="122"/>
      <c r="AN2" s="122"/>
      <c r="AO2" s="122"/>
      <c r="AP2" s="122"/>
      <c r="AQ2" s="122"/>
      <c r="AR2" s="122"/>
      <c r="AS2" s="122"/>
      <c r="AT2" s="122"/>
      <c r="AU2" s="122"/>
      <c r="AV2" s="122"/>
      <c r="AW2" s="122"/>
      <c r="AX2" s="122"/>
      <c r="AY2" s="122"/>
    </row>
    <row r="3" spans="1:51" s="2" customFormat="1" ht="15" customHeight="1" x14ac:dyDescent="0.25">
      <c r="B3" s="405" t="s">
        <v>176</v>
      </c>
      <c r="C3" s="405"/>
      <c r="D3" s="405"/>
      <c r="E3" s="405"/>
      <c r="F3" s="405"/>
      <c r="G3" s="307" t="s">
        <v>81</v>
      </c>
      <c r="H3" s="308"/>
      <c r="I3" s="308"/>
      <c r="J3" s="308"/>
      <c r="K3" s="308"/>
      <c r="L3" s="308"/>
      <c r="M3" s="308"/>
      <c r="N3" s="308"/>
      <c r="O3" s="308"/>
      <c r="P3" s="308"/>
      <c r="Q3" s="308"/>
      <c r="R3" s="308"/>
      <c r="S3" s="308"/>
      <c r="T3" s="308"/>
      <c r="U3" s="308"/>
      <c r="V3" s="308"/>
      <c r="W3" s="308"/>
      <c r="X3" s="308"/>
      <c r="Y3" s="308"/>
      <c r="Z3" s="308"/>
      <c r="AA3" s="308"/>
      <c r="AB3" s="308"/>
      <c r="AC3" s="308"/>
      <c r="AD3" s="308"/>
      <c r="AE3" s="307" t="s">
        <v>82</v>
      </c>
      <c r="AF3" s="308"/>
      <c r="AG3" s="308"/>
      <c r="AH3" s="309"/>
      <c r="AI3" s="307" t="s">
        <v>83</v>
      </c>
      <c r="AJ3" s="309"/>
      <c r="AK3" s="313" t="s">
        <v>63</v>
      </c>
      <c r="AL3" s="314" t="s">
        <v>7</v>
      </c>
      <c r="AM3" s="122"/>
      <c r="AN3" s="122"/>
      <c r="AO3" s="122"/>
      <c r="AP3" s="122"/>
      <c r="AQ3" s="122"/>
      <c r="AR3" s="122"/>
      <c r="AS3" s="122"/>
      <c r="AT3" s="122"/>
      <c r="AU3" s="122"/>
      <c r="AV3" s="122"/>
      <c r="AW3" s="122"/>
      <c r="AX3" s="122"/>
      <c r="AY3" s="122"/>
    </row>
    <row r="4" spans="1:51" s="122" customFormat="1" ht="15" customHeight="1" x14ac:dyDescent="0.25">
      <c r="A4" s="128"/>
      <c r="B4" s="405"/>
      <c r="C4" s="405"/>
      <c r="D4" s="405"/>
      <c r="E4" s="405"/>
      <c r="F4" s="405"/>
      <c r="G4" s="312">
        <v>1</v>
      </c>
      <c r="H4" s="312">
        <v>2</v>
      </c>
      <c r="I4" s="312">
        <v>3</v>
      </c>
      <c r="J4" s="312">
        <v>4</v>
      </c>
      <c r="K4" s="312">
        <v>5</v>
      </c>
      <c r="L4" s="312">
        <v>6</v>
      </c>
      <c r="M4" s="312">
        <v>7</v>
      </c>
      <c r="N4" s="312">
        <v>8</v>
      </c>
      <c r="O4" s="312">
        <v>9</v>
      </c>
      <c r="P4" s="312">
        <v>10</v>
      </c>
      <c r="Q4" s="312">
        <v>11</v>
      </c>
      <c r="R4" s="312">
        <v>12</v>
      </c>
      <c r="S4" s="312">
        <v>13</v>
      </c>
      <c r="T4" s="312">
        <v>14</v>
      </c>
      <c r="U4" s="312">
        <v>15</v>
      </c>
      <c r="V4" s="312">
        <v>16</v>
      </c>
      <c r="W4" s="312">
        <v>17</v>
      </c>
      <c r="X4" s="312">
        <v>18</v>
      </c>
      <c r="Y4" s="312">
        <v>19</v>
      </c>
      <c r="Z4" s="312">
        <v>20</v>
      </c>
      <c r="AA4" s="312">
        <v>21</v>
      </c>
      <c r="AB4" s="312">
        <v>22</v>
      </c>
      <c r="AC4" s="312">
        <v>23</v>
      </c>
      <c r="AD4" s="312">
        <v>24</v>
      </c>
      <c r="AE4" s="312">
        <v>25</v>
      </c>
      <c r="AF4" s="312">
        <v>26</v>
      </c>
      <c r="AG4" s="312">
        <v>27</v>
      </c>
      <c r="AH4" s="312">
        <v>28</v>
      </c>
      <c r="AI4" s="312">
        <v>29</v>
      </c>
      <c r="AJ4" s="312">
        <v>30</v>
      </c>
      <c r="AK4" s="312">
        <v>31</v>
      </c>
      <c r="AL4" s="312">
        <v>32</v>
      </c>
    </row>
    <row r="5" spans="1:51" s="122" customFormat="1" ht="15" customHeight="1" x14ac:dyDescent="0.25">
      <c r="A5" s="128"/>
      <c r="B5" s="402" t="s">
        <v>30</v>
      </c>
      <c r="C5" s="402" t="s">
        <v>84</v>
      </c>
      <c r="D5" s="406" t="s">
        <v>90</v>
      </c>
      <c r="E5" s="406"/>
      <c r="F5" s="406"/>
      <c r="G5" s="311">
        <f t="shared" ref="G5:AD5" si="0">Pool1</f>
        <v>6</v>
      </c>
      <c r="H5" s="311">
        <f t="shared" si="0"/>
        <v>6</v>
      </c>
      <c r="I5" s="311">
        <f t="shared" si="0"/>
        <v>6</v>
      </c>
      <c r="J5" s="311">
        <f t="shared" si="0"/>
        <v>6</v>
      </c>
      <c r="K5" s="311">
        <f t="shared" si="0"/>
        <v>6</v>
      </c>
      <c r="L5" s="311">
        <f t="shared" si="0"/>
        <v>6</v>
      </c>
      <c r="M5" s="311">
        <f t="shared" si="0"/>
        <v>6</v>
      </c>
      <c r="N5" s="311">
        <f t="shared" si="0"/>
        <v>6</v>
      </c>
      <c r="O5" s="311">
        <f t="shared" si="0"/>
        <v>6</v>
      </c>
      <c r="P5" s="311">
        <f t="shared" si="0"/>
        <v>6</v>
      </c>
      <c r="Q5" s="311">
        <f t="shared" si="0"/>
        <v>6</v>
      </c>
      <c r="R5" s="311">
        <f t="shared" si="0"/>
        <v>6</v>
      </c>
      <c r="S5" s="311">
        <f t="shared" si="0"/>
        <v>6</v>
      </c>
      <c r="T5" s="311">
        <f t="shared" si="0"/>
        <v>6</v>
      </c>
      <c r="U5" s="311">
        <f t="shared" si="0"/>
        <v>6</v>
      </c>
      <c r="V5" s="311">
        <f t="shared" si="0"/>
        <v>6</v>
      </c>
      <c r="W5" s="311">
        <f t="shared" si="0"/>
        <v>6</v>
      </c>
      <c r="X5" s="311">
        <f t="shared" si="0"/>
        <v>6</v>
      </c>
      <c r="Y5" s="311">
        <f t="shared" si="0"/>
        <v>6</v>
      </c>
      <c r="Z5" s="311">
        <f t="shared" si="0"/>
        <v>6</v>
      </c>
      <c r="AA5" s="311">
        <f t="shared" si="0"/>
        <v>6</v>
      </c>
      <c r="AB5" s="311">
        <f t="shared" si="0"/>
        <v>6</v>
      </c>
      <c r="AC5" s="311">
        <f t="shared" si="0"/>
        <v>6</v>
      </c>
      <c r="AD5" s="311">
        <f t="shared" si="0"/>
        <v>6</v>
      </c>
      <c r="AE5" s="311">
        <f>Quar1</f>
        <v>24</v>
      </c>
      <c r="AF5" s="311">
        <f>Quar1</f>
        <v>24</v>
      </c>
      <c r="AG5" s="311">
        <f>Quar1</f>
        <v>24</v>
      </c>
      <c r="AH5" s="311">
        <f>Quar1</f>
        <v>24</v>
      </c>
      <c r="AI5" s="311">
        <f>Semi1</f>
        <v>48</v>
      </c>
      <c r="AJ5" s="311">
        <f>Semi1</f>
        <v>48</v>
      </c>
      <c r="AK5" s="311">
        <f>Thir1</f>
        <v>48</v>
      </c>
      <c r="AL5" s="311">
        <f>Fina1</f>
        <v>96</v>
      </c>
    </row>
    <row r="6" spans="1:51" s="122" customFormat="1" ht="15" customHeight="1" x14ac:dyDescent="0.25">
      <c r="A6" s="128"/>
      <c r="B6" s="402"/>
      <c r="C6" s="402"/>
      <c r="D6" s="402" t="s">
        <v>40</v>
      </c>
      <c r="E6" s="407" t="s">
        <v>44</v>
      </c>
      <c r="F6" s="402" t="s">
        <v>207</v>
      </c>
      <c r="G6" s="312" t="str">
        <f ca="1">LEFT(OFFSET('Game Board'!F8,G4-1,0),3)&amp;" - "&amp;LEFT(OFFSET('Game Board'!I8,G4-1,0),3)</f>
        <v>Fra - Uni</v>
      </c>
      <c r="H6" s="312" t="str">
        <f ca="1">LEFT(OFFSET('Game Board'!F8,H4-1,0),3)&amp;" - "&amp;LEFT(OFFSET('Game Board'!I8,H4-1,0),3)</f>
        <v>Gui - New</v>
      </c>
      <c r="I6" s="312" t="str">
        <f ca="1">LEFT(OFFSET('Game Board'!F8,I4-1,0),3)&amp;" - "&amp;LEFT(OFFSET('Game Board'!I8,I4-1,0),3)</f>
        <v>Arg - Mor</v>
      </c>
      <c r="J6" s="312" t="str">
        <f ca="1">LEFT(OFFSET('Game Board'!F8,J4-1,0),3)&amp;" - "&amp;LEFT(OFFSET('Game Board'!I8,J4-1,0),3)</f>
        <v>Ira - Ukr</v>
      </c>
      <c r="K6" s="312" t="str">
        <f ca="1">LEFT(OFFSET('Game Board'!F8,K4-1,0),3)&amp;" - "&amp;LEFT(OFFSET('Game Board'!I8,K4-1,0),3)</f>
        <v>Uzb - Spa</v>
      </c>
      <c r="L6" s="312" t="str">
        <f ca="1">LEFT(OFFSET('Game Board'!F8,L4-1,0),3)&amp;" - "&amp;LEFT(OFFSET('Game Board'!I8,L4-1,0),3)</f>
        <v>Egy - Dom</v>
      </c>
      <c r="M6" s="312" t="str">
        <f ca="1">LEFT(OFFSET('Game Board'!F8,M4-1,0),3)&amp;" - "&amp;LEFT(OFFSET('Game Board'!I8,M4-1,0),3)</f>
        <v>Mal - Isr</v>
      </c>
      <c r="N6" s="312" t="str">
        <f ca="1">LEFT(OFFSET('Game Board'!F8,N4-1,0),3)&amp;" - "&amp;LEFT(OFFSET('Game Board'!I8,N4-1,0),3)</f>
        <v>Jap - Par</v>
      </c>
      <c r="O6" s="312" t="str">
        <f ca="1">LEFT(OFFSET('Game Board'!F8,O4-1,0),3)&amp;" - "&amp;LEFT(OFFSET('Game Board'!I8,O4-1,0),3)</f>
        <v>Fra - Gui</v>
      </c>
      <c r="P6" s="312" t="str">
        <f ca="1">LEFT(OFFSET('Game Board'!F8,P4-1,0),3)&amp;" - "&amp;LEFT(OFFSET('Game Board'!I8,P4-1,0),3)</f>
        <v>New - Uni</v>
      </c>
      <c r="Q6" s="312" t="str">
        <f ca="1">LEFT(OFFSET('Game Board'!F8,Q4-1,0),3)&amp;" - "&amp;LEFT(OFFSET('Game Board'!I8,Q4-1,0),3)</f>
        <v>Arg - Ira</v>
      </c>
      <c r="R6" s="312" t="str">
        <f ca="1">LEFT(OFFSET('Game Board'!F8,R4-1,0),3)&amp;" - "&amp;LEFT(OFFSET('Game Board'!I8,R4-1,0),3)</f>
        <v>Ukr - Mor</v>
      </c>
      <c r="S6" s="312" t="str">
        <f ca="1">LEFT(OFFSET('Game Board'!F8,S4-1,0),3)&amp;" - "&amp;LEFT(OFFSET('Game Board'!I8,S4-1,0),3)</f>
        <v>Uzb - Egy</v>
      </c>
      <c r="T6" s="312" t="str">
        <f ca="1">LEFT(OFFSET('Game Board'!F8,T4-1,0),3)&amp;" - "&amp;LEFT(OFFSET('Game Board'!I8,T4-1,0),3)</f>
        <v>Dom - Spa</v>
      </c>
      <c r="U6" s="312" t="str">
        <f ca="1">LEFT(OFFSET('Game Board'!F8,U4-1,0),3)&amp;" - "&amp;LEFT(OFFSET('Game Board'!I8,U4-1,0),3)</f>
        <v>Isr - Par</v>
      </c>
      <c r="V6" s="312" t="str">
        <f ca="1">LEFT(OFFSET('Game Board'!F8,V4-1,0),3)&amp;" - "&amp;LEFT(OFFSET('Game Board'!I8,V4-1,0),3)</f>
        <v>Jap - Mal</v>
      </c>
      <c r="W6" s="312" t="str">
        <f ca="1">LEFT(OFFSET('Game Board'!F8,W4-1,0),3)&amp;" - "&amp;LEFT(OFFSET('Game Board'!I8,W4-1,0),3)</f>
        <v>New - Fra</v>
      </c>
      <c r="X6" s="312" t="str">
        <f ca="1">LEFT(OFFSET('Game Board'!F8,X4-1,0),3)&amp;" - "&amp;LEFT(OFFSET('Game Board'!I8,X4-1,0),3)</f>
        <v>Uni - Gui</v>
      </c>
      <c r="Y6" s="312" t="str">
        <f ca="1">LEFT(OFFSET('Game Board'!F8,Y4-1,0),3)&amp;" - "&amp;LEFT(OFFSET('Game Board'!I8,Y4-1,0),3)</f>
        <v>Ukr - Arg</v>
      </c>
      <c r="Z6" s="312" t="str">
        <f ca="1">LEFT(OFFSET('Game Board'!F8,Z4-1,0),3)&amp;" - "&amp;LEFT(OFFSET('Game Board'!I8,Z4-1,0),3)</f>
        <v>Mor - Ira</v>
      </c>
      <c r="AA6" s="312" t="str">
        <f ca="1">LEFT(OFFSET('Game Board'!F8,AA4-1,0),3)&amp;" - "&amp;LEFT(OFFSET('Game Board'!I8,AA4-1,0),3)</f>
        <v>Dom - Uzb</v>
      </c>
      <c r="AB6" s="312" t="str">
        <f ca="1">LEFT(OFFSET('Game Board'!F8,AB4-1,0),3)&amp;" - "&amp;LEFT(OFFSET('Game Board'!I8,AB4-1,0),3)</f>
        <v>Spa - Egy</v>
      </c>
      <c r="AC6" s="312" t="str">
        <f ca="1">LEFT(OFFSET('Game Board'!F8,AC4-1,0),3)&amp;" - "&amp;LEFT(OFFSET('Game Board'!I8,AC4-1,0),3)</f>
        <v>Isr - Jap</v>
      </c>
      <c r="AD6" s="312" t="str">
        <f ca="1">LEFT(OFFSET('Game Board'!F8,AD4-1,0),3)&amp;" - "&amp;LEFT(OFFSET('Game Board'!I8,AD4-1,0),3)</f>
        <v>Par - Mal</v>
      </c>
      <c r="AE6" s="312" t="str">
        <f ca="1">LEFT(OFFSET('Game Board'!F8,AE4+11,0),3)&amp;" - "&amp;LEFT(OFFSET('Game Board'!I8,AE4+11,0),3)</f>
        <v>Fra - Mor</v>
      </c>
      <c r="AF6" s="312" t="str">
        <f ca="1">LEFT(OFFSET('Game Board'!F8,AF4+11,0),3)&amp;" - "&amp;LEFT(OFFSET('Game Board'!I8,AF4+11,0),3)</f>
        <v>Arg - Uni</v>
      </c>
      <c r="AG6" s="312" t="str">
        <f ca="1">LEFT(OFFSET('Game Board'!F8,AG4+11,0),3)&amp;" - "&amp;LEFT(OFFSET('Game Board'!I8,AG4+11,0),3)</f>
        <v>Uzb - Par</v>
      </c>
      <c r="AH6" s="312" t="str">
        <f ca="1">LEFT(OFFSET('Game Board'!F8,AH4+11,0),3)&amp;" - "&amp;LEFT(OFFSET('Game Board'!I8,AH4+11,0),3)</f>
        <v>Jap - Spa</v>
      </c>
      <c r="AI6" s="312" t="str">
        <f ca="1">LEFT(OFFSET('Game Board'!F8,AI4+11,0),3)&amp;" - "&amp;LEFT(OFFSET('Game Board'!I8,AI4+11,0),3)</f>
        <v>Mat - Mat</v>
      </c>
      <c r="AJ6" s="312" t="str">
        <f ca="1">LEFT(OFFSET('Game Board'!F8,AJ4+11,0),3)&amp;" - "&amp;LEFT(OFFSET('Game Board'!I8,AJ4+11,0),3)</f>
        <v>Mat - Mat</v>
      </c>
      <c r="AK6" s="312" t="str">
        <f ca="1">LEFT(OFFSET('Game Board'!F8,AK4+11,0),3)&amp;" - "&amp;LEFT(OFFSET('Game Board'!I8,AK4+11,0),3)</f>
        <v>Mat - Mat</v>
      </c>
      <c r="AL6" s="312" t="str">
        <f ca="1">LEFT(OFFSET('Game Board'!F8,AL4+11,0),3)&amp;" - "&amp;LEFT(OFFSET('Game Board'!I8,AL4+11,0),3)</f>
        <v>Mat - Mat</v>
      </c>
    </row>
    <row r="7" spans="1:51" s="122" customFormat="1" ht="15" customHeight="1" x14ac:dyDescent="0.25">
      <c r="A7" s="128"/>
      <c r="B7" s="402"/>
      <c r="C7" s="402"/>
      <c r="D7" s="402"/>
      <c r="E7" s="407"/>
      <c r="F7" s="402"/>
      <c r="G7" s="312" t="str">
        <f ca="1">LEFT(OFFSET('Game Board'!G8,G4-1,0),3)&amp;" - "&amp;LEFT(OFFSET('Game Board'!H8,G4-1,0),3)</f>
        <v xml:space="preserve"> - </v>
      </c>
      <c r="H7" s="312" t="str">
        <f ca="1">LEFT(OFFSET('Game Board'!G8,H4-1,0),3)&amp;" - "&amp;LEFT(OFFSET('Game Board'!H8,H4-1,0),3)</f>
        <v xml:space="preserve"> - </v>
      </c>
      <c r="I7" s="312" t="str">
        <f ca="1">LEFT(OFFSET('Game Board'!G8,I4-1,0),3)&amp;" - "&amp;LEFT(OFFSET('Game Board'!H8,I4-1,0),3)</f>
        <v xml:space="preserve"> - </v>
      </c>
      <c r="J7" s="312" t="str">
        <f ca="1">LEFT(OFFSET('Game Board'!G8,J4-1,0),3)&amp;" - "&amp;LEFT(OFFSET('Game Board'!H8,J4-1,0),3)</f>
        <v xml:space="preserve"> - </v>
      </c>
      <c r="K7" s="312" t="str">
        <f ca="1">LEFT(OFFSET('Game Board'!G8,K4-1,0),3)&amp;" - "&amp;LEFT(OFFSET('Game Board'!H8,K4-1,0),3)</f>
        <v xml:space="preserve"> - </v>
      </c>
      <c r="L7" s="312" t="str">
        <f ca="1">LEFT(OFFSET('Game Board'!G8,L4-1,0),3)&amp;" - "&amp;LEFT(OFFSET('Game Board'!H8,L4-1,0),3)</f>
        <v xml:space="preserve"> - </v>
      </c>
      <c r="M7" s="312" t="str">
        <f ca="1">LEFT(OFFSET('Game Board'!G8,M4-1,0),3)&amp;" - "&amp;LEFT(OFFSET('Game Board'!H8,M4-1,0),3)</f>
        <v xml:space="preserve"> - </v>
      </c>
      <c r="N7" s="312" t="str">
        <f ca="1">LEFT(OFFSET('Game Board'!G8,N4-1,0),3)&amp;" - "&amp;LEFT(OFFSET('Game Board'!H8,N4-1,0),3)</f>
        <v xml:space="preserve"> - </v>
      </c>
      <c r="O7" s="312" t="str">
        <f ca="1">LEFT(OFFSET('Game Board'!G8,O4-1,0),3)&amp;" - "&amp;LEFT(OFFSET('Game Board'!H8,O4-1,0),3)</f>
        <v xml:space="preserve"> - </v>
      </c>
      <c r="P7" s="312" t="str">
        <f ca="1">LEFT(OFFSET('Game Board'!G8,P4-1,0),3)&amp;" - "&amp;LEFT(OFFSET('Game Board'!H8,P4-1,0),3)</f>
        <v xml:space="preserve"> - </v>
      </c>
      <c r="Q7" s="312" t="str">
        <f ca="1">LEFT(OFFSET('Game Board'!G8,Q4-1,0),3)&amp;" - "&amp;LEFT(OFFSET('Game Board'!H8,Q4-1,0),3)</f>
        <v xml:space="preserve"> - </v>
      </c>
      <c r="R7" s="312" t="str">
        <f ca="1">LEFT(OFFSET('Game Board'!G8,R4-1,0),3)&amp;" - "&amp;LEFT(OFFSET('Game Board'!H8,R4-1,0),3)</f>
        <v xml:space="preserve"> - </v>
      </c>
      <c r="S7" s="312" t="str">
        <f ca="1">LEFT(OFFSET('Game Board'!G8,S4-1,0),3)&amp;" - "&amp;LEFT(OFFSET('Game Board'!H8,S4-1,0),3)</f>
        <v xml:space="preserve"> - </v>
      </c>
      <c r="T7" s="312" t="str">
        <f ca="1">LEFT(OFFSET('Game Board'!G8,T4-1,0),3)&amp;" - "&amp;LEFT(OFFSET('Game Board'!H8,T4-1,0),3)</f>
        <v xml:space="preserve"> - </v>
      </c>
      <c r="U7" s="312" t="str">
        <f ca="1">LEFT(OFFSET('Game Board'!G8,U4-1,0),3)&amp;" - "&amp;LEFT(OFFSET('Game Board'!H8,U4-1,0),3)</f>
        <v xml:space="preserve"> - </v>
      </c>
      <c r="V7" s="312" t="str">
        <f ca="1">LEFT(OFFSET('Game Board'!G8,V4-1,0),3)&amp;" - "&amp;LEFT(OFFSET('Game Board'!H8,V4-1,0),3)</f>
        <v xml:space="preserve"> - </v>
      </c>
      <c r="W7" s="312" t="str">
        <f ca="1">LEFT(OFFSET('Game Board'!G8,W4-1,0),3)&amp;" - "&amp;LEFT(OFFSET('Game Board'!H8,W4-1,0),3)</f>
        <v xml:space="preserve"> - </v>
      </c>
      <c r="X7" s="312" t="str">
        <f ca="1">LEFT(OFFSET('Game Board'!G8,X4-1,0),3)&amp;" - "&amp;LEFT(OFFSET('Game Board'!H8,X4-1,0),3)</f>
        <v xml:space="preserve"> - </v>
      </c>
      <c r="Y7" s="312" t="str">
        <f ca="1">LEFT(OFFSET('Game Board'!G8,Y4-1,0),3)&amp;" - "&amp;LEFT(OFFSET('Game Board'!H8,Y4-1,0),3)</f>
        <v xml:space="preserve"> - </v>
      </c>
      <c r="Z7" s="312" t="str">
        <f ca="1">LEFT(OFFSET('Game Board'!G8,Z4-1,0),3)&amp;" - "&amp;LEFT(OFFSET('Game Board'!H8,Z4-1,0),3)</f>
        <v xml:space="preserve"> - </v>
      </c>
      <c r="AA7" s="312" t="str">
        <f ca="1">LEFT(OFFSET('Game Board'!G8,AA4-1,0),3)&amp;" - "&amp;LEFT(OFFSET('Game Board'!H8,AA4-1,0),3)</f>
        <v xml:space="preserve"> - </v>
      </c>
      <c r="AB7" s="312" t="str">
        <f ca="1">LEFT(OFFSET('Game Board'!G8,AB4-1,0),3)&amp;" - "&amp;LEFT(OFFSET('Game Board'!H8,AB4-1,0),3)</f>
        <v xml:space="preserve"> - </v>
      </c>
      <c r="AC7" s="312" t="str">
        <f ca="1">LEFT(OFFSET('Game Board'!G8,AC4-1,0),3)&amp;" - "&amp;LEFT(OFFSET('Game Board'!H8,AC4-1,0),3)</f>
        <v xml:space="preserve"> - </v>
      </c>
      <c r="AD7" s="312" t="str">
        <f ca="1">LEFT(OFFSET('Game Board'!G8,AD4-1,0),3)&amp;" - "&amp;LEFT(OFFSET('Game Board'!H8,AD4-1,0),3)</f>
        <v xml:space="preserve"> - </v>
      </c>
      <c r="AE7" s="312" t="str">
        <f ca="1">LEFT(OFFSET('Game Board'!G8,AE4+11,0),3)&amp;" - "&amp;LEFT(OFFSET('Game Board'!H8,AE4+11,0),3)</f>
        <v xml:space="preserve"> - </v>
      </c>
      <c r="AF7" s="312" t="str">
        <f ca="1">LEFT(OFFSET('Game Board'!G8,AF4+11,0),3)&amp;" - "&amp;LEFT(OFFSET('Game Board'!H8,AF4+11,0),3)</f>
        <v xml:space="preserve"> - </v>
      </c>
      <c r="AG7" s="312" t="str">
        <f ca="1">LEFT(OFFSET('Game Board'!G8,AG4+11,0),3)&amp;" - "&amp;LEFT(OFFSET('Game Board'!H8,AG4+11,0),3)</f>
        <v xml:space="preserve"> - </v>
      </c>
      <c r="AH7" s="312" t="str">
        <f ca="1">LEFT(OFFSET('Game Board'!G8,AH4+11,0),3)&amp;" - "&amp;LEFT(OFFSET('Game Board'!H8,AH4+11,0),3)</f>
        <v xml:space="preserve"> - </v>
      </c>
      <c r="AI7" s="312" t="str">
        <f ca="1">LEFT(OFFSET('Game Board'!G8,AI4+11,0),3)&amp;" - "&amp;LEFT(OFFSET('Game Board'!H8,AI4+11,0),3)</f>
        <v xml:space="preserve"> - </v>
      </c>
      <c r="AJ7" s="312" t="str">
        <f ca="1">LEFT(OFFSET('Game Board'!G8,AJ4+11,0),3)&amp;" - "&amp;LEFT(OFFSET('Game Board'!H8,AJ4+11,0),3)</f>
        <v xml:space="preserve"> - </v>
      </c>
      <c r="AK7" s="312" t="str">
        <f ca="1">LEFT(OFFSET('Game Board'!G8,AK4+11,0),3)&amp;" - "&amp;LEFT(OFFSET('Game Board'!H8,AK4+11,0),3)</f>
        <v xml:space="preserve"> - </v>
      </c>
      <c r="AL7" s="312" t="str">
        <f ca="1">LEFT(OFFSET('Game Board'!G8,AL4+11,0),3)&amp;" - "&amp;LEFT(OFFSET('Game Board'!H8,AL4+11,0),3)</f>
        <v xml:space="preserve"> - </v>
      </c>
    </row>
    <row r="8" spans="1:51" s="2" customFormat="1" ht="20.100000000000001" customHeight="1" x14ac:dyDescent="0.25">
      <c r="A8" s="80"/>
      <c r="B8" s="192">
        <v>1</v>
      </c>
      <c r="C8" s="403" t="s">
        <v>206</v>
      </c>
      <c r="D8" s="403"/>
      <c r="E8" s="403"/>
      <c r="F8" s="403"/>
      <c r="G8" s="310" t="str">
        <f ca="1">IFERROR(INDEX(F52:F77,MATCH(B8,G52:G77,0),0)&amp;" | "&amp;TEXT(INDEX(G23:G48,MATCH(B8,G52:G77,0),0)/F49,"0%"),"")</f>
        <v>Other | 100%</v>
      </c>
      <c r="H8" s="310" t="str">
        <f ca="1">IFERROR(INDEX(F52:F77,MATCH(B8,H52:H77,0),0)&amp;" | "&amp;TEXT(INDEX(H23:H48,MATCH(B8,H52:H77,0),0)/F49,"0%"),"")</f>
        <v>Other | 100%</v>
      </c>
      <c r="I8" s="310" t="str">
        <f ca="1">IFERROR(INDEX(F52:F77,MATCH(B8,I52:I77,0),0)&amp;" | "&amp;TEXT(INDEX(I23:I48,MATCH(B8,I52:I77,0),0)/F49,"0%"),"")</f>
        <v>Other | 100%</v>
      </c>
      <c r="J8" s="310" t="str">
        <f ca="1">IFERROR(INDEX(F52:F77,MATCH(B8,J52:J77,0),0)&amp;" | "&amp;TEXT(INDEX(J23:J48,MATCH(B8,J52:J77,0),0)/F49,"0%"),"")</f>
        <v>Other | 100%</v>
      </c>
      <c r="K8" s="310" t="str">
        <f ca="1">IFERROR(INDEX(F52:F77,MATCH(B8,K52:K77,0),0)&amp;" | "&amp;TEXT(INDEX(K23:K48,MATCH(B8,K52:K77,0),0)/F49,"0%"),"")</f>
        <v>Other | 100%</v>
      </c>
      <c r="L8" s="310" t="str">
        <f ca="1">IFERROR(INDEX(F52:F77,MATCH(B8,L52:L77,0),0)&amp;" | "&amp;TEXT(INDEX(L23:L48,MATCH(B8,L52:L77,0),0)/F49,"0%"),"")</f>
        <v>Other | 100%</v>
      </c>
      <c r="M8" s="310" t="str">
        <f ca="1">IFERROR(INDEX(F52:F77,MATCH(B8,M52:M77,0),0)&amp;" | "&amp;TEXT(INDEX(M23:M48,MATCH(B8,M52:M77,0),0)/F49,"0%"),"")</f>
        <v>Other | 100%</v>
      </c>
      <c r="N8" s="310" t="str">
        <f ca="1">IFERROR(INDEX(F52:F77,MATCH(B8,N52:N77,0),0)&amp;" | "&amp;TEXT(INDEX(N23:N48,MATCH(B8,N52:N77,0),0)/F49,"0%"),"")</f>
        <v>Other | 100%</v>
      </c>
      <c r="O8" s="310" t="str">
        <f ca="1">IFERROR(INDEX(F52:F77,MATCH(B8,O52:O77,0),0)&amp;" | "&amp;TEXT(INDEX(O23:O48,MATCH(B8,O52:O77,0),0)/F49,"0%"),"")</f>
        <v>Other | 100%</v>
      </c>
      <c r="P8" s="310" t="str">
        <f ca="1">IFERROR(INDEX(F52:F77,MATCH(B8,P52:P77,0),0)&amp;" | "&amp;TEXT(INDEX(P23:P48,MATCH(B8,P52:P77,0),0)/F49,"0%"),"")</f>
        <v>Other | 100%</v>
      </c>
      <c r="Q8" s="310" t="str">
        <f ca="1">IFERROR(INDEX(F52:F77,MATCH(B8,Q52:Q77,0),0)&amp;" | "&amp;TEXT(INDEX(Q23:Q48,MATCH(B8,Q52:Q77,0),0)/F49,"0%"),"")</f>
        <v>Other | 100%</v>
      </c>
      <c r="R8" s="310" t="str">
        <f ca="1">IFERROR(INDEX(F52:F77,MATCH(B8,R52:R77,0),0)&amp;" | "&amp;TEXT(INDEX(R23:R48,MATCH(B8,R52:R77,0),0)/F49,"0%"),"")</f>
        <v>Other | 100%</v>
      </c>
      <c r="S8" s="310" t="str">
        <f ca="1">IFERROR(INDEX(F52:F77,MATCH(B8,S52:S77,0),0)&amp;" | "&amp;TEXT(INDEX(S23:S48,MATCH(B8,S52:S77,0),0)/F49,"0%"),"")</f>
        <v>Other | 100%</v>
      </c>
      <c r="T8" s="310" t="str">
        <f ca="1">IFERROR(INDEX(F52:F77,MATCH(B8,T52:T77,0),0)&amp;" | "&amp;TEXT(INDEX(T23:T48,MATCH(B8,T52:T77,0),0)/F49,"0%"),"")</f>
        <v>Other | 100%</v>
      </c>
      <c r="U8" s="310" t="str">
        <f ca="1">IFERROR(INDEX(F52:F77,MATCH(B8,U52:U77,0),0)&amp;" | "&amp;TEXT(INDEX(U23:U48,MATCH(B8,U52:U77,0),0)/F49,"0%"),"")</f>
        <v>Other | 100%</v>
      </c>
      <c r="V8" s="310" t="str">
        <f ca="1">IFERROR(INDEX(F52:F77,MATCH(B8,V52:V77,0),0)&amp;" | "&amp;TEXT(INDEX(V23:V48,MATCH(B8,V52:V77,0),0)/F49,"0%"),"")</f>
        <v>Other | 100%</v>
      </c>
      <c r="W8" s="310" t="str">
        <f ca="1">IFERROR(INDEX(F52:F77,MATCH(B8,W52:W77,0),0)&amp;" | "&amp;TEXT(INDEX(W23:W48,MATCH(B8,W52:W77,0),0)/F49,"0%"),"")</f>
        <v>Other | 100%</v>
      </c>
      <c r="X8" s="310" t="str">
        <f ca="1">IFERROR(INDEX(F52:F77,MATCH(B8,X52:X77,0),0)&amp;" | "&amp;TEXT(INDEX(X23:X48,MATCH(B8,X52:X77,0),0)/F49,"0%"),"")</f>
        <v>Other | 100%</v>
      </c>
      <c r="Y8" s="310" t="str">
        <f ca="1">IFERROR(INDEX(F52:F77,MATCH(B8,Y52:Y77,0),0)&amp;" | "&amp;TEXT(INDEX(Y23:Y48,MATCH(B8,Y52:Y77,0),0)/F49,"0%"),"")</f>
        <v>Other | 100%</v>
      </c>
      <c r="Z8" s="310" t="str">
        <f ca="1">IFERROR(INDEX(F52:F77,MATCH(B8,Z52:Z77,0),0)&amp;" | "&amp;TEXT(INDEX(Z23:Z48,MATCH(B8,Z52:Z77,0),0)/F49,"0%"),"")</f>
        <v>Other | 100%</v>
      </c>
      <c r="AA8" s="310" t="str">
        <f ca="1">IFERROR(INDEX(F52:F77,MATCH(B8,AA52:AA77,0),0)&amp;" | "&amp;TEXT(INDEX(AA23:AA48,MATCH(B8,AA52:AA77,0),0)/F49,"0%"),"")</f>
        <v>Other | 100%</v>
      </c>
      <c r="AB8" s="310" t="str">
        <f ca="1">IFERROR(INDEX(F52:F77,MATCH(B8,AB52:AB77,0),0)&amp;" | "&amp;TEXT(INDEX(AB23:AB48,MATCH(B8,AB52:AB77,0),0)/F49,"0%"),"")</f>
        <v>Other | 100%</v>
      </c>
      <c r="AC8" s="310" t="str">
        <f ca="1">IFERROR(INDEX(F52:F77,MATCH(B8,AC52:AC77,0),0)&amp;" | "&amp;TEXT(INDEX(AC23:AC48,MATCH(B8,AC52:AC77,0),0)/F49,"0%"),"")</f>
        <v>Other | 100%</v>
      </c>
      <c r="AD8" s="310" t="str">
        <f ca="1">IFERROR(INDEX(F52:F77,MATCH(B8,AD52:AD77,0),0)&amp;" | "&amp;TEXT(INDEX(AD23:AD48,MATCH(B8,AD52:AD77,0),0)/F49,"0%"),"")</f>
        <v>Other | 100%</v>
      </c>
      <c r="AE8" s="310" t="str">
        <f ca="1">IFERROR(INDEX(F52:F77,MATCH(B8,AE52:AE77,0),0)&amp;" | "&amp;TEXT(INDEX(AE23:AE48,MATCH(B8,AE52:AE77,0),0)/F49,"0%"),"")</f>
        <v>Other | 100%</v>
      </c>
      <c r="AF8" s="310" t="str">
        <f ca="1">IFERROR(INDEX(F52:F77,MATCH(B8,AF52:AF77,0),0)&amp;" | "&amp;TEXT(INDEX(AF23:AF48,MATCH(B8,AF52:AF77,0),0)/F49,"0%"),"")</f>
        <v>Other | 100%</v>
      </c>
      <c r="AG8" s="310" t="str">
        <f ca="1">IFERROR(INDEX(F52:F77,MATCH(B8,AG52:AG77,0),0)&amp;" | "&amp;TEXT(INDEX(AG23:AG48,MATCH(B8,AG52:AG77,0),0)/F49,"0%"),"")</f>
        <v>Other | 100%</v>
      </c>
      <c r="AH8" s="310" t="str">
        <f ca="1">IFERROR(INDEX(F52:F77,MATCH(B8,AH52:AH77,0),0)&amp;" | "&amp;TEXT(INDEX(AH23:AH48,MATCH(B8,AH52:AH77,0),0)/F49,"0%"),"")</f>
        <v>Other | 100%</v>
      </c>
      <c r="AI8" s="310" t="str">
        <f ca="1">IFERROR(INDEX(F52:F77,MATCH(B8,AI52:AI77,0),0)&amp;" | "&amp;TEXT(INDEX(AI23:AI48,MATCH(B8,AI52:AI77,0),0)/F49,"0%"),"")</f>
        <v>Other | 100%</v>
      </c>
      <c r="AJ8" s="310" t="str">
        <f ca="1">IFERROR(INDEX(F52:F77,MATCH(B8,AJ52:AJ77,0),0)&amp;" | "&amp;TEXT(INDEX(AJ23:AJ48,MATCH(B8,AJ52:AJ77,0),0)/F49,"0%"),"")</f>
        <v>Other | 100%</v>
      </c>
      <c r="AK8" s="310" t="str">
        <f ca="1">IFERROR(INDEX(F52:F77,MATCH(B8,AK52:AK77,0),0)&amp;" | "&amp;TEXT(INDEX(AK23:AK48,MATCH(B8,AK52:AK77,0),0)/F49,"0%"),"")</f>
        <v>Other | 100%</v>
      </c>
      <c r="AL8" s="310" t="str">
        <f ca="1">IFERROR(INDEX(F52:F77,MATCH(B8,AL52:AL77,0),0)&amp;" | "&amp;TEXT(INDEX(AL23:AL48,MATCH(B8,AL52:AL77,0),0)/F49,"0%"),"")</f>
        <v>Other | 100%</v>
      </c>
      <c r="AM8" s="122"/>
      <c r="AN8" s="122"/>
      <c r="AO8" s="122"/>
      <c r="AP8" s="122"/>
      <c r="AQ8" s="122"/>
      <c r="AR8" s="122"/>
      <c r="AS8" s="122"/>
      <c r="AT8" s="122"/>
      <c r="AU8" s="122"/>
      <c r="AV8" s="122"/>
      <c r="AW8" s="122"/>
      <c r="AX8" s="122"/>
      <c r="AY8" s="122"/>
    </row>
    <row r="9" spans="1:51" s="2" customFormat="1" ht="20.100000000000001" customHeight="1" x14ac:dyDescent="0.25">
      <c r="A9" s="80"/>
      <c r="B9" s="192">
        <v>2</v>
      </c>
      <c r="C9" s="403"/>
      <c r="D9" s="403"/>
      <c r="E9" s="403"/>
      <c r="F9" s="403"/>
      <c r="G9" s="193" t="str">
        <f ca="1">IFERROR(INDEX(F52:F77,MATCH(B9,G52:G77,0),0)&amp;" | "&amp;TEXT(INDEX(G23:G48,MATCH(B9,G52:G77,0),0)/F49,"0%"),"")</f>
        <v>0 - 0 | 0%</v>
      </c>
      <c r="H9" s="193" t="str">
        <f ca="1">IFERROR(INDEX(F52:F77,MATCH(B9,H52:H77,0),0)&amp;" | "&amp;TEXT(INDEX(H23:H48,MATCH(B9,H52:H77,0),0)/F49,"0%"),"")</f>
        <v>0 - 0 | 0%</v>
      </c>
      <c r="I9" s="193" t="str">
        <f ca="1">IFERROR(INDEX(F52:F77,MATCH(B9,I52:I77,0),0)&amp;" | "&amp;TEXT(INDEX(I23:I48,MATCH(B9,I52:I77,0),0)/F49,"0%"),"")</f>
        <v>0 - 0 | 0%</v>
      </c>
      <c r="J9" s="193" t="str">
        <f ca="1">IFERROR(INDEX(F52:F77,MATCH(B9,J52:J77,0),0)&amp;" | "&amp;TEXT(INDEX(J23:J48,MATCH(B9,J52:J77,0),0)/F49,"0%"),"")</f>
        <v>0 - 0 | 0%</v>
      </c>
      <c r="K9" s="193" t="str">
        <f ca="1">IFERROR(INDEX(F52:F77,MATCH(B9,K52:K77,0),0)&amp;" | "&amp;TEXT(INDEX(K23:K48,MATCH(B9,K52:K77,0),0)/F49,"0%"),"")</f>
        <v>0 - 0 | 0%</v>
      </c>
      <c r="L9" s="193" t="str">
        <f ca="1">IFERROR(INDEX(F52:F77,MATCH(B9,L52:L77,0),0)&amp;" | "&amp;TEXT(INDEX(L23:L48,MATCH(B9,L52:L77,0),0)/F49,"0%"),"")</f>
        <v>0 - 0 | 0%</v>
      </c>
      <c r="M9" s="193" t="str">
        <f ca="1">IFERROR(INDEX(F52:F77,MATCH(B9,M52:M77,0),0)&amp;" | "&amp;TEXT(INDEX(M23:M48,MATCH(B9,M52:M77,0),0)/F49,"0%"),"")</f>
        <v>0 - 0 | 0%</v>
      </c>
      <c r="N9" s="193" t="str">
        <f ca="1">IFERROR(INDEX(F52:F77,MATCH(B9,N52:N77,0),0)&amp;" | "&amp;TEXT(INDEX(N23:N48,MATCH(B9,N52:N77,0),0)/F49,"0%"),"")</f>
        <v>0 - 0 | 0%</v>
      </c>
      <c r="O9" s="193" t="str">
        <f ca="1">IFERROR(INDEX(F52:F77,MATCH(B9,O52:O77,0),0)&amp;" | "&amp;TEXT(INDEX(O23:O48,MATCH(B9,O52:O77,0),0)/F49,"0%"),"")</f>
        <v>0 - 0 | 0%</v>
      </c>
      <c r="P9" s="193" t="str">
        <f ca="1">IFERROR(INDEX(F52:F77,MATCH(B9,P52:P77,0),0)&amp;" | "&amp;TEXT(INDEX(P23:P48,MATCH(B9,P52:P77,0),0)/F49,"0%"),"")</f>
        <v>0 - 0 | 0%</v>
      </c>
      <c r="Q9" s="193" t="str">
        <f ca="1">IFERROR(INDEX(F52:F77,MATCH(B9,Q52:Q77,0),0)&amp;" | "&amp;TEXT(INDEX(Q23:Q48,MATCH(B9,Q52:Q77,0),0)/F49,"0%"),"")</f>
        <v>0 - 0 | 0%</v>
      </c>
      <c r="R9" s="193" t="str">
        <f ca="1">IFERROR(INDEX(F52:F77,MATCH(B9,R52:R77,0),0)&amp;" | "&amp;TEXT(INDEX(R23:R48,MATCH(B9,R52:R77,0),0)/F49,"0%"),"")</f>
        <v>0 - 0 | 0%</v>
      </c>
      <c r="S9" s="193" t="str">
        <f ca="1">IFERROR(INDEX(F52:F77,MATCH(B9,S52:S77,0),0)&amp;" | "&amp;TEXT(INDEX(S23:S48,MATCH(B9,S52:S77,0),0)/F49,"0%"),"")</f>
        <v>0 - 0 | 0%</v>
      </c>
      <c r="T9" s="193" t="str">
        <f ca="1">IFERROR(INDEX(F52:F77,MATCH(B9,T52:T77,0),0)&amp;" | "&amp;TEXT(INDEX(T23:T48,MATCH(B9,T52:T77,0),0)/F49,"0%"),"")</f>
        <v>0 - 0 | 0%</v>
      </c>
      <c r="U9" s="193" t="str">
        <f ca="1">IFERROR(INDEX(F52:F77,MATCH(B9,U52:U77,0),0)&amp;" | "&amp;TEXT(INDEX(U23:U48,MATCH(B9,U52:U77,0),0)/F49,"0%"),"")</f>
        <v>0 - 0 | 0%</v>
      </c>
      <c r="V9" s="193" t="str">
        <f ca="1">IFERROR(INDEX(F52:F77,MATCH(B9,V52:V77,0),0)&amp;" | "&amp;TEXT(INDEX(V23:V48,MATCH(B9,V52:V77,0),0)/F49,"0%"),"")</f>
        <v>0 - 0 | 0%</v>
      </c>
      <c r="W9" s="193" t="str">
        <f ca="1">IFERROR(INDEX(F52:F77,MATCH(B9,W52:W77,0),0)&amp;" | "&amp;TEXT(INDEX(W23:W48,MATCH(B9,W52:W77,0),0)/F49,"0%"),"")</f>
        <v>0 - 0 | 0%</v>
      </c>
      <c r="X9" s="193" t="str">
        <f ca="1">IFERROR(INDEX(F52:F77,MATCH(B9,X52:X77,0),0)&amp;" | "&amp;TEXT(INDEX(X23:X48,MATCH(B9,X52:X77,0),0)/F49,"0%"),"")</f>
        <v>0 - 0 | 0%</v>
      </c>
      <c r="Y9" s="193" t="str">
        <f ca="1">IFERROR(INDEX(F52:F77,MATCH(B9,Y52:Y77,0),0)&amp;" | "&amp;TEXT(INDEX(Y23:Y48,MATCH(B9,Y52:Y77,0),0)/F49,"0%"),"")</f>
        <v>0 - 0 | 0%</v>
      </c>
      <c r="Z9" s="193" t="str">
        <f ca="1">IFERROR(INDEX(F52:F77,MATCH(B9,Z52:Z77,0),0)&amp;" | "&amp;TEXT(INDEX(Z23:Z48,MATCH(B9,Z52:Z77,0),0)/F49,"0%"),"")</f>
        <v>0 - 0 | 0%</v>
      </c>
      <c r="AA9" s="193" t="str">
        <f ca="1">IFERROR(INDEX(F52:F77,MATCH(B9,AA52:AA77,0),0)&amp;" | "&amp;TEXT(INDEX(AA23:AA48,MATCH(B9,AA52:AA77,0),0)/F49,"0%"),"")</f>
        <v>0 - 0 | 0%</v>
      </c>
      <c r="AB9" s="193" t="str">
        <f ca="1">IFERROR(INDEX(F52:F77,MATCH(B9,AB52:AB77,0),0)&amp;" | "&amp;TEXT(INDEX(AB23:AB48,MATCH(B9,AB52:AB77,0),0)/F49,"0%"),"")</f>
        <v>0 - 0 | 0%</v>
      </c>
      <c r="AC9" s="193" t="str">
        <f ca="1">IFERROR(INDEX(F52:F77,MATCH(B9,AC52:AC77,0),0)&amp;" | "&amp;TEXT(INDEX(AC23:AC48,MATCH(B9,AC52:AC77,0),0)/F49,"0%"),"")</f>
        <v>0 - 0 | 0%</v>
      </c>
      <c r="AD9" s="193" t="str">
        <f ca="1">IFERROR(INDEX(F52:F77,MATCH(B9,AD52:AD77,0),0)&amp;" | "&amp;TEXT(INDEX(AD23:AD48,MATCH(B9,AD52:AD77,0),0)/F49,"0%"),"")</f>
        <v>0 - 0 | 0%</v>
      </c>
      <c r="AE9" s="193" t="str">
        <f ca="1">IFERROR(INDEX(F52:F77,MATCH(B9,AE52:AE77,0),0)&amp;" | "&amp;TEXT(INDEX(AE23:AE48,MATCH(B9,AE52:AE77,0),0)/F49,"0%"),"")</f>
        <v>0 - 0 | 0%</v>
      </c>
      <c r="AF9" s="193" t="str">
        <f ca="1">IFERROR(INDEX(F52:F77,MATCH(B9,AF52:AF77,0),0)&amp;" | "&amp;TEXT(INDEX(AF23:AF48,MATCH(B9,AF52:AF77,0),0)/F49,"0%"),"")</f>
        <v>0 - 0 | 0%</v>
      </c>
      <c r="AG9" s="193" t="str">
        <f ca="1">IFERROR(INDEX(F52:F77,MATCH(B9,AG52:AG77,0),0)&amp;" | "&amp;TEXT(INDEX(AG23:AG48,MATCH(B9,AG52:AG77,0),0)/F49,"0%"),"")</f>
        <v>0 - 0 | 0%</v>
      </c>
      <c r="AH9" s="193" t="str">
        <f ca="1">IFERROR(INDEX(F52:F77,MATCH(B9,AH52:AH77,0),0)&amp;" | "&amp;TEXT(INDEX(AH23:AH48,MATCH(B9,AH52:AH77,0),0)/F49,"0%"),"")</f>
        <v>0 - 0 | 0%</v>
      </c>
      <c r="AI9" s="193" t="str">
        <f ca="1">IFERROR(INDEX(F52:F77,MATCH(B9,AI52:AI77,0),0)&amp;" | "&amp;TEXT(INDEX(AI23:AI48,MATCH(B9,AI52:AI77,0),0)/F49,"0%"),"")</f>
        <v>0 - 0 | 0%</v>
      </c>
      <c r="AJ9" s="193" t="str">
        <f ca="1">IFERROR(INDEX(F52:F77,MATCH(B9,AJ52:AJ77,0),0)&amp;" | "&amp;TEXT(INDEX(AJ23:AJ48,MATCH(B9,AJ52:AJ77,0),0)/F49,"0%"),"")</f>
        <v>0 - 0 | 0%</v>
      </c>
      <c r="AK9" s="193" t="str">
        <f ca="1">IFERROR(INDEX(F52:F77,MATCH(B9,AK52:AK77,0),0)&amp;" | "&amp;TEXT(INDEX(AK23:AK48,MATCH(B9,AK52:AK77,0),0)/F49,"0%"),"")</f>
        <v>0 - 0 | 0%</v>
      </c>
      <c r="AL9" s="193" t="str">
        <f ca="1">IFERROR(INDEX(F52:F77,MATCH(B9,AL52:AL77,0),0)&amp;" | "&amp;TEXT(INDEX(AL23:AL48,MATCH(B9,AL52:AL77,0),0)/F49,"0%"),"")</f>
        <v>0 - 0 | 0%</v>
      </c>
      <c r="AM9" s="122"/>
      <c r="AN9" s="122"/>
      <c r="AO9" s="122"/>
      <c r="AP9" s="122"/>
      <c r="AQ9" s="122"/>
      <c r="AR9" s="122"/>
      <c r="AS9" s="122"/>
      <c r="AT9" s="122"/>
      <c r="AU9" s="122"/>
      <c r="AV9" s="122"/>
      <c r="AW9" s="122"/>
      <c r="AX9" s="122"/>
      <c r="AY9" s="122"/>
    </row>
    <row r="10" spans="1:51" s="2" customFormat="1" ht="20.100000000000001" customHeight="1" x14ac:dyDescent="0.25">
      <c r="A10" s="80"/>
      <c r="B10" s="192">
        <v>3</v>
      </c>
      <c r="C10" s="404"/>
      <c r="D10" s="404"/>
      <c r="E10" s="404"/>
      <c r="F10" s="404"/>
      <c r="G10" s="193" t="str">
        <f ca="1">IFERROR(INDEX(F52:F77,MATCH(B10,G52:G77,0),0)&amp;" | "&amp;TEXT(INDEX(G23:G48,MATCH(B10,G52:G77,0),0)/F49,"0%"),"")</f>
        <v>1 - 0 | 0%</v>
      </c>
      <c r="H10" s="193" t="str">
        <f ca="1">IFERROR(INDEX(F52:F77,MATCH(B10,H52:H77,0),0)&amp;" | "&amp;TEXT(INDEX(H23:H48,MATCH(B10,H52:H77,0),0)/F49,"0%"),"")</f>
        <v>1 - 0 | 0%</v>
      </c>
      <c r="I10" s="193" t="str">
        <f ca="1">IFERROR(INDEX(F52:F77,MATCH(B10,I52:I77,0),0)&amp;" | "&amp;TEXT(INDEX(I23:I48,MATCH(B10,I52:I77,0),0)/F49,"0%"),"")</f>
        <v>1 - 0 | 0%</v>
      </c>
      <c r="J10" s="193" t="str">
        <f ca="1">IFERROR(INDEX(F52:F77,MATCH(B10,J52:J77,0),0)&amp;" | "&amp;TEXT(INDEX(J23:J48,MATCH(B10,J52:J77,0),0)/F49,"0%"),"")</f>
        <v>1 - 0 | 0%</v>
      </c>
      <c r="K10" s="193" t="str">
        <f ca="1">IFERROR(INDEX(F52:F77,MATCH(B10,K52:K77,0),0)&amp;" | "&amp;TEXT(INDEX(K23:K48,MATCH(B10,K52:K77,0),0)/F49,"0%"),"")</f>
        <v>1 - 0 | 0%</v>
      </c>
      <c r="L10" s="193" t="str">
        <f ca="1">IFERROR(INDEX(F52:F77,MATCH(B10,L52:L77,0),0)&amp;" | "&amp;TEXT(INDEX(L23:L48,MATCH(B10,L52:L77,0),0)/F49,"0%"),"")</f>
        <v>1 - 0 | 0%</v>
      </c>
      <c r="M10" s="193" t="str">
        <f ca="1">IFERROR(INDEX(F52:F77,MATCH(B10,M52:M77,0),0)&amp;" | "&amp;TEXT(INDEX(M23:M48,MATCH(B10,M52:M77,0),0)/F49,"0%"),"")</f>
        <v>1 - 0 | 0%</v>
      </c>
      <c r="N10" s="193" t="str">
        <f ca="1">IFERROR(INDEX(F52:F77,MATCH(B10,N52:N77,0),0)&amp;" | "&amp;TEXT(INDEX(N23:N48,MATCH(B10,N52:N77,0),0)/F49,"0%"),"")</f>
        <v>1 - 0 | 0%</v>
      </c>
      <c r="O10" s="193" t="str">
        <f ca="1">IFERROR(INDEX(F52:F77,MATCH(B10,O52:O77,0),0)&amp;" | "&amp;TEXT(INDEX(O23:O48,MATCH(B10,O52:O77,0),0)/F49,"0%"),"")</f>
        <v>1 - 0 | 0%</v>
      </c>
      <c r="P10" s="193" t="str">
        <f ca="1">IFERROR(INDEX(F52:F77,MATCH(B10,P52:P77,0),0)&amp;" | "&amp;TEXT(INDEX(P23:P48,MATCH(B10,P52:P77,0),0)/F49,"0%"),"")</f>
        <v>1 - 0 | 0%</v>
      </c>
      <c r="Q10" s="193" t="str">
        <f ca="1">IFERROR(INDEX(F52:F77,MATCH(B10,Q52:Q77,0),0)&amp;" | "&amp;TEXT(INDEX(Q23:Q48,MATCH(B10,Q52:Q77,0),0)/F49,"0%"),"")</f>
        <v>1 - 0 | 0%</v>
      </c>
      <c r="R10" s="193" t="str">
        <f ca="1">IFERROR(INDEX(F52:F77,MATCH(B10,R52:R77,0),0)&amp;" | "&amp;TEXT(INDEX(R23:R48,MATCH(B10,R52:R77,0),0)/F49,"0%"),"")</f>
        <v>1 - 0 | 0%</v>
      </c>
      <c r="S10" s="193" t="str">
        <f ca="1">IFERROR(INDEX(F52:F77,MATCH(B10,S52:S77,0),0)&amp;" | "&amp;TEXT(INDEX(S23:S48,MATCH(B10,S52:S77,0),0)/F49,"0%"),"")</f>
        <v>1 - 0 | 0%</v>
      </c>
      <c r="T10" s="193" t="str">
        <f ca="1">IFERROR(INDEX(F52:F77,MATCH(B10,T52:T77,0),0)&amp;" | "&amp;TEXT(INDEX(T23:T48,MATCH(B10,T52:T77,0),0)/F49,"0%"),"")</f>
        <v>1 - 0 | 0%</v>
      </c>
      <c r="U10" s="193" t="str">
        <f ca="1">IFERROR(INDEX(F52:F77,MATCH(B10,U52:U77,0),0)&amp;" | "&amp;TEXT(INDEX(U23:U48,MATCH(B10,U52:U77,0),0)/F49,"0%"),"")</f>
        <v>1 - 0 | 0%</v>
      </c>
      <c r="V10" s="193" t="str">
        <f ca="1">IFERROR(INDEX(F52:F77,MATCH(B10,V52:V77,0),0)&amp;" | "&amp;TEXT(INDEX(V23:V48,MATCH(B10,V52:V77,0),0)/F49,"0%"),"")</f>
        <v>1 - 0 | 0%</v>
      </c>
      <c r="W10" s="193" t="str">
        <f ca="1">IFERROR(INDEX(F52:F77,MATCH(B10,W52:W77,0),0)&amp;" | "&amp;TEXT(INDEX(W23:W48,MATCH(B10,W52:W77,0),0)/F49,"0%"),"")</f>
        <v>1 - 0 | 0%</v>
      </c>
      <c r="X10" s="193" t="str">
        <f ca="1">IFERROR(INDEX(F52:F77,MATCH(B10,X52:X77,0),0)&amp;" | "&amp;TEXT(INDEX(X23:X48,MATCH(B10,X52:X77,0),0)/F49,"0%"),"")</f>
        <v>1 - 0 | 0%</v>
      </c>
      <c r="Y10" s="193" t="str">
        <f ca="1">IFERROR(INDEX(F52:F77,MATCH(B10,Y52:Y77,0),0)&amp;" | "&amp;TEXT(INDEX(Y23:Y48,MATCH(B10,Y52:Y77,0),0)/F49,"0%"),"")</f>
        <v>1 - 0 | 0%</v>
      </c>
      <c r="Z10" s="193" t="str">
        <f ca="1">IFERROR(INDEX(F52:F77,MATCH(B10,Z52:Z77,0),0)&amp;" | "&amp;TEXT(INDEX(Z23:Z48,MATCH(B10,Z52:Z77,0),0)/F49,"0%"),"")</f>
        <v>1 - 0 | 0%</v>
      </c>
      <c r="AA10" s="193" t="str">
        <f ca="1">IFERROR(INDEX(F52:F77,MATCH(B10,AA52:AA77,0),0)&amp;" | "&amp;TEXT(INDEX(AA23:AA48,MATCH(B10,AA52:AA77,0),0)/F49,"0%"),"")</f>
        <v>1 - 0 | 0%</v>
      </c>
      <c r="AB10" s="193" t="str">
        <f ca="1">IFERROR(INDEX(F52:F77,MATCH(B10,AB52:AB77,0),0)&amp;" | "&amp;TEXT(INDEX(AB23:AB48,MATCH(B10,AB52:AB77,0),0)/F49,"0%"),"")</f>
        <v>1 - 0 | 0%</v>
      </c>
      <c r="AC10" s="193" t="str">
        <f ca="1">IFERROR(INDEX(F52:F77,MATCH(B10,AC52:AC77,0),0)&amp;" | "&amp;TEXT(INDEX(AC23:AC48,MATCH(B10,AC52:AC77,0),0)/F49,"0%"),"")</f>
        <v>1 - 0 | 0%</v>
      </c>
      <c r="AD10" s="193" t="str">
        <f ca="1">IFERROR(INDEX(F52:F77,MATCH(B10,AD52:AD77,0),0)&amp;" | "&amp;TEXT(INDEX(AD23:AD48,MATCH(B10,AD52:AD77,0),0)/F49,"0%"),"")</f>
        <v>1 - 0 | 0%</v>
      </c>
      <c r="AE10" s="193" t="str">
        <f ca="1">IFERROR(INDEX(F52:F77,MATCH(B10,AE52:AE77,0),0)&amp;" | "&amp;TEXT(INDEX(AE23:AE48,MATCH(B10,AE52:AE77,0),0)/F49,"0%"),"")</f>
        <v>1 - 0 | 0%</v>
      </c>
      <c r="AF10" s="193" t="str">
        <f ca="1">IFERROR(INDEX(F52:F77,MATCH(B10,AF52:AF77,0),0)&amp;" | "&amp;TEXT(INDEX(AF23:AF48,MATCH(B10,AF52:AF77,0),0)/F49,"0%"),"")</f>
        <v>1 - 0 | 0%</v>
      </c>
      <c r="AG10" s="193" t="str">
        <f ca="1">IFERROR(INDEX(F52:F77,MATCH(B10,AG52:AG77,0),0)&amp;" | "&amp;TEXT(INDEX(AG23:AG48,MATCH(B10,AG52:AG77,0),0)/F49,"0%"),"")</f>
        <v>1 - 0 | 0%</v>
      </c>
      <c r="AH10" s="193" t="str">
        <f ca="1">IFERROR(INDEX(F52:F77,MATCH(B10,AH52:AH77,0),0)&amp;" | "&amp;TEXT(INDEX(AH23:AH48,MATCH(B10,AH52:AH77,0),0)/F49,"0%"),"")</f>
        <v>1 - 0 | 0%</v>
      </c>
      <c r="AI10" s="193" t="str">
        <f ca="1">IFERROR(INDEX(F52:F77,MATCH(B10,AI52:AI77,0),0)&amp;" | "&amp;TEXT(INDEX(AI23:AI48,MATCH(B10,AI52:AI77,0),0)/F49,"0%"),"")</f>
        <v>1 - 0 | 0%</v>
      </c>
      <c r="AJ10" s="193" t="str">
        <f ca="1">IFERROR(INDEX(F52:F77,MATCH(B10,AJ52:AJ77,0),0)&amp;" | "&amp;TEXT(INDEX(AJ23:AJ48,MATCH(B10,AJ52:AJ77,0),0)/F49,"0%"),"")</f>
        <v>1 - 0 | 0%</v>
      </c>
      <c r="AK10" s="193" t="str">
        <f ca="1">IFERROR(INDEX(F52:F77,MATCH(B10,AK52:AK77,0),0)&amp;" | "&amp;TEXT(INDEX(AK23:AK48,MATCH(B10,AK52:AK77,0),0)/F49,"0%"),"")</f>
        <v>1 - 0 | 0%</v>
      </c>
      <c r="AL10" s="193" t="str">
        <f ca="1">IFERROR(INDEX(F52:F77,MATCH(B10,AL52:AL77,0),0)&amp;" | "&amp;TEXT(INDEX(AL23:AL48,MATCH(B10,AL52:AL77,0),0)/F49,"0%"),"")</f>
        <v>1 - 0 | 0%</v>
      </c>
      <c r="AM10" s="122"/>
      <c r="AN10" s="122"/>
      <c r="AO10" s="122"/>
      <c r="AP10" s="122"/>
      <c r="AQ10" s="122"/>
      <c r="AR10" s="122"/>
      <c r="AS10" s="122"/>
      <c r="AT10" s="122"/>
      <c r="AU10" s="122"/>
      <c r="AV10" s="122"/>
      <c r="AW10" s="122"/>
      <c r="AX10" s="122"/>
      <c r="AY10" s="122"/>
    </row>
    <row r="11" spans="1:51" ht="15" customHeight="1" x14ac:dyDescent="0.25">
      <c r="A11" s="130">
        <v>0</v>
      </c>
      <c r="B11" s="131">
        <v>1</v>
      </c>
      <c r="C11" s="190" t="str">
        <f>IF('Participant Setup'!C6&lt;&gt;"",'Participant Setup'!C6,"")</f>
        <v>Player 1</v>
      </c>
      <c r="D11" s="132">
        <f t="shared" ref="D11:D20" ca="1" si="1">IFERROR(E11+F11,"")</f>
        <v>0</v>
      </c>
      <c r="E11" s="134">
        <f ca="1">IF(C11&lt;&gt;"",OFFSET('Game Board'!M7,G4-1,A11),0)</f>
        <v>0</v>
      </c>
      <c r="F11" s="134">
        <f ca="1">IF(C11&lt;&gt;"",OFFSET('Game Board'!M55,G4-1,A11),0)</f>
        <v>0</v>
      </c>
      <c r="G11" s="133" t="str">
        <f ca="1">IF(C11&lt;&gt;"",OFFSET('Game Board'!O8,G4-1,A11)&amp;" - "&amp;OFFSET('Game Board'!P8,G4-1,A11),"")</f>
        <v xml:space="preserve"> - </v>
      </c>
      <c r="H11" s="133" t="str">
        <f ca="1">IF(C11&lt;&gt;"",OFFSET('Game Board'!O8,H4-1,A11)&amp;" - "&amp;OFFSET('Game Board'!P8,H4-1,A11),"")</f>
        <v xml:space="preserve"> - </v>
      </c>
      <c r="I11" s="133" t="str">
        <f ca="1">IF(C11&lt;&gt;"",OFFSET('Game Board'!O8,I4-1,A11)&amp;" - "&amp;OFFSET('Game Board'!P8,I4-1,A11),"")</f>
        <v xml:space="preserve"> - </v>
      </c>
      <c r="J11" s="133" t="str">
        <f ca="1">IF(C11&lt;&gt;"",OFFSET('Game Board'!O8,J4-1,A11)&amp;" - "&amp;OFFSET('Game Board'!P8,J4-1,A11),"")</f>
        <v xml:space="preserve"> - </v>
      </c>
      <c r="K11" s="133" t="str">
        <f ca="1">IF(C11&lt;&gt;"",OFFSET('Game Board'!O8,K4-1,A11)&amp;" - "&amp;OFFSET('Game Board'!P8,K4-1,A11),"")</f>
        <v xml:space="preserve"> - </v>
      </c>
      <c r="L11" s="133" t="str">
        <f ca="1">IF(C11&lt;&gt;"",OFFSET('Game Board'!O8,L4-1,A11)&amp;" - "&amp;OFFSET('Game Board'!P8,L4-1,A11),"")</f>
        <v xml:space="preserve"> - </v>
      </c>
      <c r="M11" s="133" t="str">
        <f ca="1">IF(C11&lt;&gt;"",OFFSET('Game Board'!O8,M4-1,A11)&amp;" - "&amp;OFFSET('Game Board'!P8,M4-1,A11),"")</f>
        <v xml:space="preserve"> - </v>
      </c>
      <c r="N11" s="133" t="str">
        <f ca="1">IF(C11&lt;&gt;"",OFFSET('Game Board'!O8,N4-1,A11)&amp;" - "&amp;OFFSET('Game Board'!P8,N4-1,A11),"")</f>
        <v xml:space="preserve"> - </v>
      </c>
      <c r="O11" s="133" t="str">
        <f ca="1">IF(C11&lt;&gt;"",OFFSET('Game Board'!O8,O4-1,A11)&amp;" - "&amp;OFFSET('Game Board'!P8,O4-1,A11),"")</f>
        <v xml:space="preserve"> - </v>
      </c>
      <c r="P11" s="133" t="str">
        <f ca="1">IF(C11&lt;&gt;"",OFFSET('Game Board'!O8,P4-1,A11)&amp;" - "&amp;OFFSET('Game Board'!P8,P4-1,A11),"")</f>
        <v xml:space="preserve"> - </v>
      </c>
      <c r="Q11" s="133" t="str">
        <f ca="1">IF(C11&lt;&gt;"",OFFSET('Game Board'!O8,Q4-1,A11)&amp;" - "&amp;OFFSET('Game Board'!P8,Q4-1,A11),"")</f>
        <v xml:space="preserve"> - </v>
      </c>
      <c r="R11" s="133" t="str">
        <f ca="1">IF(C11&lt;&gt;"",OFFSET('Game Board'!O8,R4-1,A11)&amp;" - "&amp;OFFSET('Game Board'!P8,R4-1,A11),"")</f>
        <v xml:space="preserve"> - </v>
      </c>
      <c r="S11" s="133" t="str">
        <f ca="1">IF(C11&lt;&gt;"",OFFSET('Game Board'!O8,S4-1,A11)&amp;" - "&amp;OFFSET('Game Board'!P8,S4-1,A11),"")</f>
        <v xml:space="preserve"> - </v>
      </c>
      <c r="T11" s="133" t="str">
        <f ca="1">IF(C11&lt;&gt;"",OFFSET('Game Board'!O8,T4-1,A11)&amp;" - "&amp;OFFSET('Game Board'!P8,T4-1,A11),"")</f>
        <v xml:space="preserve"> - </v>
      </c>
      <c r="U11" s="133" t="str">
        <f ca="1">IF(C11&lt;&gt;"",OFFSET('Game Board'!O8,U4-1,A11)&amp;" - "&amp;OFFSET('Game Board'!P8,U4-1,A11),"")</f>
        <v xml:space="preserve"> - </v>
      </c>
      <c r="V11" s="133" t="str">
        <f ca="1">IF(C11&lt;&gt;"",OFFSET('Game Board'!O8,V4-1,A11)&amp;" - "&amp;OFFSET('Game Board'!P8,V4-1,A11),"")</f>
        <v xml:space="preserve"> - </v>
      </c>
      <c r="W11" s="133" t="str">
        <f ca="1">IF(C11&lt;&gt;"",OFFSET('Game Board'!O8,W4-1,A11)&amp;" - "&amp;OFFSET('Game Board'!P8,W4-1,A11),"")</f>
        <v xml:space="preserve"> - </v>
      </c>
      <c r="X11" s="133" t="str">
        <f ca="1">IF(C11&lt;&gt;"",OFFSET('Game Board'!O8,X4-1,A11)&amp;" - "&amp;OFFSET('Game Board'!P8,X4-1,A11),"")</f>
        <v xml:space="preserve"> - </v>
      </c>
      <c r="Y11" s="133" t="str">
        <f ca="1">IF(C11&lt;&gt;"",OFFSET('Game Board'!O8,Y4-1,A11)&amp;" - "&amp;OFFSET('Game Board'!P8,Y4-1,A11),"")</f>
        <v xml:space="preserve"> - </v>
      </c>
      <c r="Z11" s="133" t="str">
        <f ca="1">IF(C11&lt;&gt;"",OFFSET('Game Board'!O8,Z4-1,A11)&amp;" - "&amp;OFFSET('Game Board'!P8,Z4-1,A11),"")</f>
        <v xml:space="preserve"> - </v>
      </c>
      <c r="AA11" s="133" t="str">
        <f ca="1">IF(C11&lt;&gt;"",OFFSET('Game Board'!O8,AA4-1,A11)&amp;" - "&amp;OFFSET('Game Board'!P8,AA4-1,A11),"")</f>
        <v xml:space="preserve"> - </v>
      </c>
      <c r="AB11" s="133" t="str">
        <f ca="1">IF(C11&lt;&gt;"",OFFSET('Game Board'!O8,AB4-1,A11)&amp;" - "&amp;OFFSET('Game Board'!P8,AB4-1,A11),"")</f>
        <v xml:space="preserve"> - </v>
      </c>
      <c r="AC11" s="133" t="str">
        <f ca="1">IF(C11&lt;&gt;"",OFFSET('Game Board'!O8,AC4-1,A11)&amp;" - "&amp;OFFSET('Game Board'!P8,AC4-1,A11),"")</f>
        <v xml:space="preserve"> - </v>
      </c>
      <c r="AD11" s="133" t="str">
        <f ca="1">IF(C11&lt;&gt;"",OFFSET('Game Board'!O8,AD4-1,A11)&amp;" - "&amp;OFFSET('Game Board'!P8,AD4-1,A11),"")</f>
        <v xml:space="preserve"> - </v>
      </c>
      <c r="AE11" s="133" t="str">
        <f ca="1">IF(C11&lt;&gt;"",OFFSET('Game Board'!O8,AE4+11,A11)&amp;" - "&amp;OFFSET('Game Board'!P8,AE4+11,A11),"")</f>
        <v xml:space="preserve"> - </v>
      </c>
      <c r="AF11" s="133" t="str">
        <f ca="1">IF(C11&lt;&gt;"",OFFSET('Game Board'!O8,AF4+11,A11)&amp;" - "&amp;OFFSET('Game Board'!P8,AF4+11,A11),"")</f>
        <v xml:space="preserve"> - </v>
      </c>
      <c r="AG11" s="133" t="str">
        <f ca="1">IF(C11&lt;&gt;"",OFFSET('Game Board'!O8,AG4+11,A11)&amp;" - "&amp;OFFSET('Game Board'!P8,AG4+11,A11),"")</f>
        <v xml:space="preserve"> - </v>
      </c>
      <c r="AH11" s="133" t="str">
        <f ca="1">IF(C11&lt;&gt;"",OFFSET('Game Board'!O8,AH4+11,A11)&amp;" - "&amp;OFFSET('Game Board'!P8,AH4+11,A11),"")</f>
        <v xml:space="preserve"> - </v>
      </c>
      <c r="AI11" s="133" t="str">
        <f ca="1">IF(C11&lt;&gt;"",OFFSET('Game Board'!O8,AI4+11,A11)&amp;" - "&amp;OFFSET('Game Board'!P8,AI4+11,A11),"")</f>
        <v xml:space="preserve"> - </v>
      </c>
      <c r="AJ11" s="133" t="str">
        <f ca="1">IF(C11&lt;&gt;"",OFFSET('Game Board'!O8,AJ4+11,A11)&amp;" - "&amp;OFFSET('Game Board'!P8,AJ4+11,A11),"")</f>
        <v xml:space="preserve"> - </v>
      </c>
      <c r="AK11" s="133" t="str">
        <f ca="1">IF(C11&lt;&gt;"",OFFSET('Game Board'!O8,AK4+11,A11)&amp;" - "&amp;OFFSET('Game Board'!P8,AK4+11,A11),"")</f>
        <v xml:space="preserve"> - </v>
      </c>
      <c r="AL11" s="133" t="str">
        <f ca="1">IF(C11&lt;&gt;"",OFFSET('Game Board'!O8,AL4+11,A11)&amp;" - "&amp;OFFSET('Game Board'!P8,AL4+11,A11),"")</f>
        <v xml:space="preserve"> - </v>
      </c>
    </row>
    <row r="12" spans="1:51" ht="15" customHeight="1" x14ac:dyDescent="0.25">
      <c r="A12" s="130">
        <f>A11+11</f>
        <v>11</v>
      </c>
      <c r="B12" s="131">
        <v>2</v>
      </c>
      <c r="C12" s="190" t="str">
        <f>IF('Participant Setup'!C7&lt;&gt;"",'Participant Setup'!C7,"")</f>
        <v>Player 2</v>
      </c>
      <c r="D12" s="132">
        <f t="shared" ca="1" si="1"/>
        <v>0</v>
      </c>
      <c r="E12" s="134">
        <f ca="1">IF(C12&lt;&gt;"",OFFSET('Game Board'!M7,G4-1,A12),0)</f>
        <v>0</v>
      </c>
      <c r="F12" s="134">
        <f ca="1">IF(C12&lt;&gt;"",OFFSET('Game Board'!M55,G4-1,A12),0)</f>
        <v>0</v>
      </c>
      <c r="G12" s="133" t="str">
        <f ca="1">IF(C12&lt;&gt;"",OFFSET('Game Board'!O8,G4-1,A12)&amp;" - "&amp;OFFSET('Game Board'!P8,G4-1,A12),"")</f>
        <v xml:space="preserve"> - </v>
      </c>
      <c r="H12" s="133" t="str">
        <f ca="1">IF(C12&lt;&gt;"",OFFSET('Game Board'!O8,H4-1,A12)&amp;" - "&amp;OFFSET('Game Board'!P8,H4-1,A12),"")</f>
        <v xml:space="preserve"> - </v>
      </c>
      <c r="I12" s="133" t="str">
        <f ca="1">IF(C12&lt;&gt;"",OFFSET('Game Board'!O8,I4-1,A12)&amp;" - "&amp;OFFSET('Game Board'!P8,I4-1,A12),"")</f>
        <v xml:space="preserve"> - </v>
      </c>
      <c r="J12" s="133" t="str">
        <f ca="1">IF(C12&lt;&gt;"",OFFSET('Game Board'!O8,J4-1,A12)&amp;" - "&amp;OFFSET('Game Board'!P8,J4-1,A12),"")</f>
        <v xml:space="preserve"> - </v>
      </c>
      <c r="K12" s="133" t="str">
        <f ca="1">IF(C12&lt;&gt;"",OFFSET('Game Board'!O8,K4-1,A12)&amp;" - "&amp;OFFSET('Game Board'!P8,K4-1,A12),"")</f>
        <v xml:space="preserve"> - </v>
      </c>
      <c r="L12" s="133" t="str">
        <f ca="1">IF(C12&lt;&gt;"",OFFSET('Game Board'!O8,L4-1,A12)&amp;" - "&amp;OFFSET('Game Board'!P8,L4-1,A12),"")</f>
        <v xml:space="preserve"> - </v>
      </c>
      <c r="M12" s="133" t="str">
        <f ca="1">IF(C12&lt;&gt;"",OFFSET('Game Board'!O8,M4-1,A12)&amp;" - "&amp;OFFSET('Game Board'!P8,M4-1,A12),"")</f>
        <v xml:space="preserve"> - </v>
      </c>
      <c r="N12" s="133" t="str">
        <f ca="1">IF(C12&lt;&gt;"",OFFSET('Game Board'!O8,N4-1,A12)&amp;" - "&amp;OFFSET('Game Board'!P8,N4-1,A12),"")</f>
        <v xml:space="preserve"> - </v>
      </c>
      <c r="O12" s="133" t="str">
        <f ca="1">IF(C12&lt;&gt;"",OFFSET('Game Board'!O8,O4-1,A12)&amp;" - "&amp;OFFSET('Game Board'!P8,O4-1,A12),"")</f>
        <v xml:space="preserve"> - </v>
      </c>
      <c r="P12" s="133" t="str">
        <f ca="1">IF(C12&lt;&gt;"",OFFSET('Game Board'!O8,P4-1,A12)&amp;" - "&amp;OFFSET('Game Board'!P8,P4-1,A12),"")</f>
        <v xml:space="preserve"> - </v>
      </c>
      <c r="Q12" s="133" t="str">
        <f ca="1">IF(C12&lt;&gt;"",OFFSET('Game Board'!O8,Q4-1,A12)&amp;" - "&amp;OFFSET('Game Board'!P8,Q4-1,A12),"")</f>
        <v xml:space="preserve"> - </v>
      </c>
      <c r="R12" s="133" t="str">
        <f ca="1">IF(C12&lt;&gt;"",OFFSET('Game Board'!O8,R4-1,A12)&amp;" - "&amp;OFFSET('Game Board'!P8,R4-1,A12),"")</f>
        <v xml:space="preserve"> - </v>
      </c>
      <c r="S12" s="133" t="str">
        <f ca="1">IF(C12&lt;&gt;"",OFFSET('Game Board'!O8,S4-1,A12)&amp;" - "&amp;OFFSET('Game Board'!P8,S4-1,A12),"")</f>
        <v xml:space="preserve"> - </v>
      </c>
      <c r="T12" s="133" t="str">
        <f ca="1">IF(C12&lt;&gt;"",OFFSET('Game Board'!O8,T4-1,A12)&amp;" - "&amp;OFFSET('Game Board'!P8,T4-1,A12),"")</f>
        <v xml:space="preserve"> - </v>
      </c>
      <c r="U12" s="133" t="str">
        <f ca="1">IF(C12&lt;&gt;"",OFFSET('Game Board'!O8,U4-1,A12)&amp;" - "&amp;OFFSET('Game Board'!P8,U4-1,A12),"")</f>
        <v xml:space="preserve"> - </v>
      </c>
      <c r="V12" s="133" t="str">
        <f ca="1">IF(C12&lt;&gt;"",OFFSET('Game Board'!O8,V4-1,A12)&amp;" - "&amp;OFFSET('Game Board'!P8,V4-1,A12),"")</f>
        <v xml:space="preserve"> - </v>
      </c>
      <c r="W12" s="133" t="str">
        <f ca="1">IF(C12&lt;&gt;"",OFFSET('Game Board'!O8,W4-1,A12)&amp;" - "&amp;OFFSET('Game Board'!P8,W4-1,A12),"")</f>
        <v xml:space="preserve"> - </v>
      </c>
      <c r="X12" s="133" t="str">
        <f ca="1">IF(C12&lt;&gt;"",OFFSET('Game Board'!O8,X4-1,A12)&amp;" - "&amp;OFFSET('Game Board'!P8,X4-1,A12),"")</f>
        <v xml:space="preserve"> - </v>
      </c>
      <c r="Y12" s="133" t="str">
        <f ca="1">IF(C12&lt;&gt;"",OFFSET('Game Board'!O8,Y4-1,A12)&amp;" - "&amp;OFFSET('Game Board'!P8,Y4-1,A12),"")</f>
        <v xml:space="preserve"> - </v>
      </c>
      <c r="Z12" s="133" t="str">
        <f ca="1">IF(C12&lt;&gt;"",OFFSET('Game Board'!O8,Z4-1,A12)&amp;" - "&amp;OFFSET('Game Board'!P8,Z4-1,A12),"")</f>
        <v xml:space="preserve"> - </v>
      </c>
      <c r="AA12" s="133" t="str">
        <f ca="1">IF(C12&lt;&gt;"",OFFSET('Game Board'!O8,AA4-1,A12)&amp;" - "&amp;OFFSET('Game Board'!P8,AA4-1,A12),"")</f>
        <v xml:space="preserve"> - </v>
      </c>
      <c r="AB12" s="133" t="str">
        <f ca="1">IF(C12&lt;&gt;"",OFFSET('Game Board'!O8,AB4-1,A12)&amp;" - "&amp;OFFSET('Game Board'!P8,AB4-1,A12),"")</f>
        <v xml:space="preserve"> - </v>
      </c>
      <c r="AC12" s="133" t="str">
        <f ca="1">IF(C12&lt;&gt;"",OFFSET('Game Board'!O8,AC4-1,A12)&amp;" - "&amp;OFFSET('Game Board'!P8,AC4-1,A12),"")</f>
        <v xml:space="preserve"> - </v>
      </c>
      <c r="AD12" s="133" t="str">
        <f ca="1">IF(C12&lt;&gt;"",OFFSET('Game Board'!O8,AD4-1,A12)&amp;" - "&amp;OFFSET('Game Board'!P8,AD4-1,A12),"")</f>
        <v xml:space="preserve"> - </v>
      </c>
      <c r="AE12" s="133" t="str">
        <f ca="1">IF(C12&lt;&gt;"",OFFSET('Game Board'!O8,AE4+11,A12)&amp;" - "&amp;OFFSET('Game Board'!P8,AE4+11,A12),"")</f>
        <v xml:space="preserve"> - </v>
      </c>
      <c r="AF12" s="133" t="str">
        <f ca="1">IF(C12&lt;&gt;"",OFFSET('Game Board'!O8,AF4+11,A12)&amp;" - "&amp;OFFSET('Game Board'!P8,AF4+11,A12),"")</f>
        <v xml:space="preserve"> - </v>
      </c>
      <c r="AG12" s="133" t="str">
        <f ca="1">IF(C12&lt;&gt;"",OFFSET('Game Board'!O8,AG4+11,A12)&amp;" - "&amp;OFFSET('Game Board'!P8,AG4+11,A12),"")</f>
        <v xml:space="preserve"> - </v>
      </c>
      <c r="AH12" s="133" t="str">
        <f ca="1">IF(C12&lt;&gt;"",OFFSET('Game Board'!O8,AH4+11,A12)&amp;" - "&amp;OFFSET('Game Board'!P8,AH4+11,A12),"")</f>
        <v xml:space="preserve"> - </v>
      </c>
      <c r="AI12" s="133" t="str">
        <f ca="1">IF(C12&lt;&gt;"",OFFSET('Game Board'!O8,AI4+11,A12)&amp;" - "&amp;OFFSET('Game Board'!P8,AI4+11,A12),"")</f>
        <v xml:space="preserve"> - </v>
      </c>
      <c r="AJ12" s="133" t="str">
        <f ca="1">IF(C12&lt;&gt;"",OFFSET('Game Board'!O8,AJ4+11,A12)&amp;" - "&amp;OFFSET('Game Board'!P8,AJ4+11,A12),"")</f>
        <v xml:space="preserve"> - </v>
      </c>
      <c r="AK12" s="133" t="str">
        <f ca="1">IF(C12&lt;&gt;"",OFFSET('Game Board'!O8,AK4+11,A12)&amp;" - "&amp;OFFSET('Game Board'!P8,AK4+11,A12),"")</f>
        <v xml:space="preserve"> - </v>
      </c>
      <c r="AL12" s="133" t="str">
        <f ca="1">IF(C12&lt;&gt;"",OFFSET('Game Board'!O8,AL4+11,A12)&amp;" - "&amp;OFFSET('Game Board'!P8,AL4+11,A12),"")</f>
        <v xml:space="preserve"> - </v>
      </c>
    </row>
    <row r="13" spans="1:51" ht="15" customHeight="1" x14ac:dyDescent="0.25">
      <c r="A13" s="130">
        <f t="shared" ref="A13:A20" si="2">A12+11</f>
        <v>22</v>
      </c>
      <c r="B13" s="131">
        <v>3</v>
      </c>
      <c r="C13" s="190" t="str">
        <f>IF('Participant Setup'!C8&lt;&gt;"",'Participant Setup'!C8,"")</f>
        <v>Player 3</v>
      </c>
      <c r="D13" s="132">
        <f t="shared" ca="1" si="1"/>
        <v>0</v>
      </c>
      <c r="E13" s="134">
        <f ca="1">IF(C13&lt;&gt;"",OFFSET('Game Board'!M7,G4-1,A13),0)</f>
        <v>0</v>
      </c>
      <c r="F13" s="134">
        <f ca="1">IF(C13&lt;&gt;"",OFFSET('Game Board'!M55,G4-1,A13),0)</f>
        <v>0</v>
      </c>
      <c r="G13" s="133" t="str">
        <f ca="1">IF(C13&lt;&gt;"",OFFSET('Game Board'!O8,G4-1,A13)&amp;" - "&amp;OFFSET('Game Board'!P8,G4-1,A13),"")</f>
        <v xml:space="preserve"> - </v>
      </c>
      <c r="H13" s="133" t="str">
        <f ca="1">IF(C13&lt;&gt;"",OFFSET('Game Board'!O8,H4-1,A13)&amp;" - "&amp;OFFSET('Game Board'!P8,H4-1,A13),"")</f>
        <v xml:space="preserve"> - </v>
      </c>
      <c r="I13" s="133" t="str">
        <f ca="1">IF(C13&lt;&gt;"",OFFSET('Game Board'!O8,I4-1,A13)&amp;" - "&amp;OFFSET('Game Board'!P8,I4-1,A13),"")</f>
        <v xml:space="preserve"> - </v>
      </c>
      <c r="J13" s="133" t="str">
        <f ca="1">IF(C13&lt;&gt;"",OFFSET('Game Board'!O8,J4-1,A13)&amp;" - "&amp;OFFSET('Game Board'!P8,J4-1,A13),"")</f>
        <v xml:space="preserve"> - </v>
      </c>
      <c r="K13" s="133" t="str">
        <f ca="1">IF(C13&lt;&gt;"",OFFSET('Game Board'!O8,K4-1,A13)&amp;" - "&amp;OFFSET('Game Board'!P8,K4-1,A13),"")</f>
        <v xml:space="preserve"> - </v>
      </c>
      <c r="L13" s="133" t="str">
        <f ca="1">IF(C13&lt;&gt;"",OFFSET('Game Board'!O8,L4-1,A13)&amp;" - "&amp;OFFSET('Game Board'!P8,L4-1,A13),"")</f>
        <v xml:space="preserve"> - </v>
      </c>
      <c r="M13" s="133" t="str">
        <f ca="1">IF(C13&lt;&gt;"",OFFSET('Game Board'!O8,M4-1,A13)&amp;" - "&amp;OFFSET('Game Board'!P8,M4-1,A13),"")</f>
        <v xml:space="preserve"> - </v>
      </c>
      <c r="N13" s="133" t="str">
        <f ca="1">IF(C13&lt;&gt;"",OFFSET('Game Board'!O8,N4-1,A13)&amp;" - "&amp;OFFSET('Game Board'!P8,N4-1,A13),"")</f>
        <v xml:space="preserve"> - </v>
      </c>
      <c r="O13" s="133" t="str">
        <f ca="1">IF(C13&lt;&gt;"",OFFSET('Game Board'!O8,O4-1,A13)&amp;" - "&amp;OFFSET('Game Board'!P8,O4-1,A13),"")</f>
        <v xml:space="preserve"> - </v>
      </c>
      <c r="P13" s="133" t="str">
        <f ca="1">IF(C13&lt;&gt;"",OFFSET('Game Board'!O8,P4-1,A13)&amp;" - "&amp;OFFSET('Game Board'!P8,P4-1,A13),"")</f>
        <v xml:space="preserve"> - </v>
      </c>
      <c r="Q13" s="133" t="str">
        <f ca="1">IF(C13&lt;&gt;"",OFFSET('Game Board'!O8,Q4-1,A13)&amp;" - "&amp;OFFSET('Game Board'!P8,Q4-1,A13),"")</f>
        <v xml:space="preserve"> - </v>
      </c>
      <c r="R13" s="133" t="str">
        <f ca="1">IF(C13&lt;&gt;"",OFFSET('Game Board'!O8,R4-1,A13)&amp;" - "&amp;OFFSET('Game Board'!P8,R4-1,A13),"")</f>
        <v xml:space="preserve"> - </v>
      </c>
      <c r="S13" s="133" t="str">
        <f ca="1">IF(C13&lt;&gt;"",OFFSET('Game Board'!O8,S4-1,A13)&amp;" - "&amp;OFFSET('Game Board'!P8,S4-1,A13),"")</f>
        <v xml:space="preserve"> - </v>
      </c>
      <c r="T13" s="133" t="str">
        <f ca="1">IF(C13&lt;&gt;"",OFFSET('Game Board'!O8,T4-1,A13)&amp;" - "&amp;OFFSET('Game Board'!P8,T4-1,A13),"")</f>
        <v xml:space="preserve"> - </v>
      </c>
      <c r="U13" s="133" t="str">
        <f ca="1">IF(C13&lt;&gt;"",OFFSET('Game Board'!O8,U4-1,A13)&amp;" - "&amp;OFFSET('Game Board'!P8,U4-1,A13),"")</f>
        <v xml:space="preserve"> - </v>
      </c>
      <c r="V13" s="133" t="str">
        <f ca="1">IF(C13&lt;&gt;"",OFFSET('Game Board'!O8,V4-1,A13)&amp;" - "&amp;OFFSET('Game Board'!P8,V4-1,A13),"")</f>
        <v xml:space="preserve"> - </v>
      </c>
      <c r="W13" s="133" t="str">
        <f ca="1">IF(C13&lt;&gt;"",OFFSET('Game Board'!O8,W4-1,A13)&amp;" - "&amp;OFFSET('Game Board'!P8,W4-1,A13),"")</f>
        <v xml:space="preserve"> - </v>
      </c>
      <c r="X13" s="133" t="str">
        <f ca="1">IF(C13&lt;&gt;"",OFFSET('Game Board'!O8,X4-1,A13)&amp;" - "&amp;OFFSET('Game Board'!P8,X4-1,A13),"")</f>
        <v xml:space="preserve"> - </v>
      </c>
      <c r="Y13" s="133" t="str">
        <f ca="1">IF(C13&lt;&gt;"",OFFSET('Game Board'!O8,Y4-1,A13)&amp;" - "&amp;OFFSET('Game Board'!P8,Y4-1,A13),"")</f>
        <v xml:space="preserve"> - </v>
      </c>
      <c r="Z13" s="133" t="str">
        <f ca="1">IF(C13&lt;&gt;"",OFFSET('Game Board'!O8,Z4-1,A13)&amp;" - "&amp;OFFSET('Game Board'!P8,Z4-1,A13),"")</f>
        <v xml:space="preserve"> - </v>
      </c>
      <c r="AA13" s="133" t="str">
        <f ca="1">IF(C13&lt;&gt;"",OFFSET('Game Board'!O8,AA4-1,A13)&amp;" - "&amp;OFFSET('Game Board'!P8,AA4-1,A13),"")</f>
        <v xml:space="preserve"> - </v>
      </c>
      <c r="AB13" s="133" t="str">
        <f ca="1">IF(C13&lt;&gt;"",OFFSET('Game Board'!O8,AB4-1,A13)&amp;" - "&amp;OFFSET('Game Board'!P8,AB4-1,A13),"")</f>
        <v xml:space="preserve"> - </v>
      </c>
      <c r="AC13" s="133" t="str">
        <f ca="1">IF(C13&lt;&gt;"",OFFSET('Game Board'!O8,AC4-1,A13)&amp;" - "&amp;OFFSET('Game Board'!P8,AC4-1,A13),"")</f>
        <v xml:space="preserve"> - </v>
      </c>
      <c r="AD13" s="133" t="str">
        <f ca="1">IF(C13&lt;&gt;"",OFFSET('Game Board'!O8,AD4-1,A13)&amp;" - "&amp;OFFSET('Game Board'!P8,AD4-1,A13),"")</f>
        <v xml:space="preserve"> - </v>
      </c>
      <c r="AE13" s="133" t="str">
        <f ca="1">IF(C13&lt;&gt;"",OFFSET('Game Board'!O8,AE4+11,A13)&amp;" - "&amp;OFFSET('Game Board'!P8,AE4+11,A13),"")</f>
        <v xml:space="preserve"> - </v>
      </c>
      <c r="AF13" s="133" t="str">
        <f ca="1">IF(C13&lt;&gt;"",OFFSET('Game Board'!O8,AF4+11,A13)&amp;" - "&amp;OFFSET('Game Board'!P8,AF4+11,A13),"")</f>
        <v xml:space="preserve"> - </v>
      </c>
      <c r="AG13" s="133" t="str">
        <f ca="1">IF(C13&lt;&gt;"",OFFSET('Game Board'!O8,AG4+11,A13)&amp;" - "&amp;OFFSET('Game Board'!P8,AG4+11,A13),"")</f>
        <v xml:space="preserve"> - </v>
      </c>
      <c r="AH13" s="133" t="str">
        <f ca="1">IF(C13&lt;&gt;"",OFFSET('Game Board'!O8,AH4+11,A13)&amp;" - "&amp;OFFSET('Game Board'!P8,AH4+11,A13),"")</f>
        <v xml:space="preserve"> - </v>
      </c>
      <c r="AI13" s="133" t="str">
        <f ca="1">IF(C13&lt;&gt;"",OFFSET('Game Board'!O8,AI4+11,A13)&amp;" - "&amp;OFFSET('Game Board'!P8,AI4+11,A13),"")</f>
        <v xml:space="preserve"> - </v>
      </c>
      <c r="AJ13" s="133" t="str">
        <f ca="1">IF(C13&lt;&gt;"",OFFSET('Game Board'!O8,AJ4+11,A13)&amp;" - "&amp;OFFSET('Game Board'!P8,AJ4+11,A13),"")</f>
        <v xml:space="preserve"> - </v>
      </c>
      <c r="AK13" s="133" t="str">
        <f ca="1">IF(C13&lt;&gt;"",OFFSET('Game Board'!O8,AK4+11,A13)&amp;" - "&amp;OFFSET('Game Board'!P8,AK4+11,A13),"")</f>
        <v xml:space="preserve"> - </v>
      </c>
      <c r="AL13" s="133" t="str">
        <f ca="1">IF(C13&lt;&gt;"",OFFSET('Game Board'!O8,AL4+11,A13)&amp;" - "&amp;OFFSET('Game Board'!P8,AL4+11,A13),"")</f>
        <v xml:space="preserve"> - </v>
      </c>
    </row>
    <row r="14" spans="1:51" ht="15" customHeight="1" x14ac:dyDescent="0.25">
      <c r="A14" s="130">
        <f t="shared" si="2"/>
        <v>33</v>
      </c>
      <c r="B14" s="131">
        <v>4</v>
      </c>
      <c r="C14" s="190" t="str">
        <f>IF('Participant Setup'!C9&lt;&gt;"",'Participant Setup'!C9,"")</f>
        <v>Player 4</v>
      </c>
      <c r="D14" s="132">
        <f t="shared" ca="1" si="1"/>
        <v>0</v>
      </c>
      <c r="E14" s="134">
        <f ca="1">IF(C14&lt;&gt;"",OFFSET('Game Board'!M7,G4-1,A14),0)</f>
        <v>0</v>
      </c>
      <c r="F14" s="134">
        <f ca="1">IF(C14&lt;&gt;"",OFFSET('Game Board'!M55,G4-1,A14),0)</f>
        <v>0</v>
      </c>
      <c r="G14" s="133" t="str">
        <f ca="1">IF(C14&lt;&gt;"",OFFSET('Game Board'!O8,G4-1,A14)&amp;" - "&amp;OFFSET('Game Board'!P8,G4-1,A14),"")</f>
        <v xml:space="preserve"> - </v>
      </c>
      <c r="H14" s="133" t="str">
        <f ca="1">IF(C14&lt;&gt;"",OFFSET('Game Board'!O8,H4-1,A14)&amp;" - "&amp;OFFSET('Game Board'!P8,H4-1,A14),"")</f>
        <v xml:space="preserve"> - </v>
      </c>
      <c r="I14" s="133" t="str">
        <f ca="1">IF(C14&lt;&gt;"",OFFSET('Game Board'!O8,I4-1,A14)&amp;" - "&amp;OFFSET('Game Board'!P8,I4-1,A14),"")</f>
        <v xml:space="preserve"> - </v>
      </c>
      <c r="J14" s="133" t="str">
        <f ca="1">IF(C14&lt;&gt;"",OFFSET('Game Board'!O8,J4-1,A14)&amp;" - "&amp;OFFSET('Game Board'!P8,J4-1,A14),"")</f>
        <v xml:space="preserve"> - </v>
      </c>
      <c r="K14" s="133" t="str">
        <f ca="1">IF(C14&lt;&gt;"",OFFSET('Game Board'!O8,K4-1,A14)&amp;" - "&amp;OFFSET('Game Board'!P8,K4-1,A14),"")</f>
        <v xml:space="preserve"> - </v>
      </c>
      <c r="L14" s="133" t="str">
        <f ca="1">IF(C14&lt;&gt;"",OFFSET('Game Board'!O8,L4-1,A14)&amp;" - "&amp;OFFSET('Game Board'!P8,L4-1,A14),"")</f>
        <v xml:space="preserve"> - </v>
      </c>
      <c r="M14" s="133" t="str">
        <f ca="1">IF(C14&lt;&gt;"",OFFSET('Game Board'!O8,M4-1,A14)&amp;" - "&amp;OFFSET('Game Board'!P8,M4-1,A14),"")</f>
        <v xml:space="preserve"> - </v>
      </c>
      <c r="N14" s="133" t="str">
        <f ca="1">IF(C14&lt;&gt;"",OFFSET('Game Board'!O8,N4-1,A14)&amp;" - "&amp;OFFSET('Game Board'!P8,N4-1,A14),"")</f>
        <v xml:space="preserve"> - </v>
      </c>
      <c r="O14" s="133" t="str">
        <f ca="1">IF(C14&lt;&gt;"",OFFSET('Game Board'!O8,O4-1,A14)&amp;" - "&amp;OFFSET('Game Board'!P8,O4-1,A14),"")</f>
        <v xml:space="preserve"> - </v>
      </c>
      <c r="P14" s="133" t="str">
        <f ca="1">IF(C14&lt;&gt;"",OFFSET('Game Board'!O8,P4-1,A14)&amp;" - "&amp;OFFSET('Game Board'!P8,P4-1,A14),"")</f>
        <v xml:space="preserve"> - </v>
      </c>
      <c r="Q14" s="133" t="str">
        <f ca="1">IF(C14&lt;&gt;"",OFFSET('Game Board'!O8,Q4-1,A14)&amp;" - "&amp;OFFSET('Game Board'!P8,Q4-1,A14),"")</f>
        <v xml:space="preserve"> - </v>
      </c>
      <c r="R14" s="133" t="str">
        <f ca="1">IF(C14&lt;&gt;"",OFFSET('Game Board'!O8,R4-1,A14)&amp;" - "&amp;OFFSET('Game Board'!P8,R4-1,A14),"")</f>
        <v xml:space="preserve"> - </v>
      </c>
      <c r="S14" s="133" t="str">
        <f ca="1">IF(C14&lt;&gt;"",OFFSET('Game Board'!O8,S4-1,A14)&amp;" - "&amp;OFFSET('Game Board'!P8,S4-1,A14),"")</f>
        <v xml:space="preserve"> - </v>
      </c>
      <c r="T14" s="133" t="str">
        <f ca="1">IF(C14&lt;&gt;"",OFFSET('Game Board'!O8,T4-1,A14)&amp;" - "&amp;OFFSET('Game Board'!P8,T4-1,A14),"")</f>
        <v xml:space="preserve"> - </v>
      </c>
      <c r="U14" s="133" t="str">
        <f ca="1">IF(C14&lt;&gt;"",OFFSET('Game Board'!O8,U4-1,A14)&amp;" - "&amp;OFFSET('Game Board'!P8,U4-1,A14),"")</f>
        <v xml:space="preserve"> - </v>
      </c>
      <c r="V14" s="133" t="str">
        <f ca="1">IF(C14&lt;&gt;"",OFFSET('Game Board'!O8,V4-1,A14)&amp;" - "&amp;OFFSET('Game Board'!P8,V4-1,A14),"")</f>
        <v xml:space="preserve"> - </v>
      </c>
      <c r="W14" s="133" t="str">
        <f ca="1">IF(C14&lt;&gt;"",OFFSET('Game Board'!O8,W4-1,A14)&amp;" - "&amp;OFFSET('Game Board'!P8,W4-1,A14),"")</f>
        <v xml:space="preserve"> - </v>
      </c>
      <c r="X14" s="133" t="str">
        <f ca="1">IF(C14&lt;&gt;"",OFFSET('Game Board'!O8,X4-1,A14)&amp;" - "&amp;OFFSET('Game Board'!P8,X4-1,A14),"")</f>
        <v xml:space="preserve"> - </v>
      </c>
      <c r="Y14" s="133" t="str">
        <f ca="1">IF(C14&lt;&gt;"",OFFSET('Game Board'!O8,Y4-1,A14)&amp;" - "&amp;OFFSET('Game Board'!P8,Y4-1,A14),"")</f>
        <v xml:space="preserve"> - </v>
      </c>
      <c r="Z14" s="133" t="str">
        <f ca="1">IF(C14&lt;&gt;"",OFFSET('Game Board'!O8,Z4-1,A14)&amp;" - "&amp;OFFSET('Game Board'!P8,Z4-1,A14),"")</f>
        <v xml:space="preserve"> - </v>
      </c>
      <c r="AA14" s="133" t="str">
        <f ca="1">IF(C14&lt;&gt;"",OFFSET('Game Board'!O8,AA4-1,A14)&amp;" - "&amp;OFFSET('Game Board'!P8,AA4-1,A14),"")</f>
        <v xml:space="preserve"> - </v>
      </c>
      <c r="AB14" s="133" t="str">
        <f ca="1">IF(C14&lt;&gt;"",OFFSET('Game Board'!O8,AB4-1,A14)&amp;" - "&amp;OFFSET('Game Board'!P8,AB4-1,A14),"")</f>
        <v xml:space="preserve"> - </v>
      </c>
      <c r="AC14" s="133" t="str">
        <f ca="1">IF(C14&lt;&gt;"",OFFSET('Game Board'!O8,AC4-1,A14)&amp;" - "&amp;OFFSET('Game Board'!P8,AC4-1,A14),"")</f>
        <v xml:space="preserve"> - </v>
      </c>
      <c r="AD14" s="133" t="str">
        <f ca="1">IF(C14&lt;&gt;"",OFFSET('Game Board'!O8,AD4-1,A14)&amp;" - "&amp;OFFSET('Game Board'!P8,AD4-1,A14),"")</f>
        <v xml:space="preserve"> - </v>
      </c>
      <c r="AE14" s="133" t="str">
        <f ca="1">IF(C14&lt;&gt;"",OFFSET('Game Board'!O8,AE4+11,A14)&amp;" - "&amp;OFFSET('Game Board'!P8,AE4+11,A14),"")</f>
        <v xml:space="preserve"> - </v>
      </c>
      <c r="AF14" s="133" t="str">
        <f ca="1">IF(C14&lt;&gt;"",OFFSET('Game Board'!O8,AF4+11,A14)&amp;" - "&amp;OFFSET('Game Board'!P8,AF4+11,A14),"")</f>
        <v xml:space="preserve"> - </v>
      </c>
      <c r="AG14" s="133" t="str">
        <f ca="1">IF(C14&lt;&gt;"",OFFSET('Game Board'!O8,AG4+11,A14)&amp;" - "&amp;OFFSET('Game Board'!P8,AG4+11,A14),"")</f>
        <v xml:space="preserve"> - </v>
      </c>
      <c r="AH14" s="133" t="str">
        <f ca="1">IF(C14&lt;&gt;"",OFFSET('Game Board'!O8,AH4+11,A14)&amp;" - "&amp;OFFSET('Game Board'!P8,AH4+11,A14),"")</f>
        <v xml:space="preserve"> - </v>
      </c>
      <c r="AI14" s="133" t="str">
        <f ca="1">IF(C14&lt;&gt;"",OFFSET('Game Board'!O8,AI4+11,A14)&amp;" - "&amp;OFFSET('Game Board'!P8,AI4+11,A14),"")</f>
        <v xml:space="preserve"> - </v>
      </c>
      <c r="AJ14" s="133" t="str">
        <f ca="1">IF(C14&lt;&gt;"",OFFSET('Game Board'!O8,AJ4+11,A14)&amp;" - "&amp;OFFSET('Game Board'!P8,AJ4+11,A14),"")</f>
        <v xml:space="preserve"> - </v>
      </c>
      <c r="AK14" s="133" t="str">
        <f ca="1">IF(C14&lt;&gt;"",OFFSET('Game Board'!O8,AK4+11,A14)&amp;" - "&amp;OFFSET('Game Board'!P8,AK4+11,A14),"")</f>
        <v xml:space="preserve"> - </v>
      </c>
      <c r="AL14" s="133" t="str">
        <f ca="1">IF(C14&lt;&gt;"",OFFSET('Game Board'!O8,AL4+11,A14)&amp;" - "&amp;OFFSET('Game Board'!P8,AL4+11,A14),"")</f>
        <v xml:space="preserve"> - </v>
      </c>
    </row>
    <row r="15" spans="1:51" ht="15" customHeight="1" x14ac:dyDescent="0.25">
      <c r="A15" s="130">
        <f t="shared" si="2"/>
        <v>44</v>
      </c>
      <c r="B15" s="131">
        <v>5</v>
      </c>
      <c r="C15" s="190" t="str">
        <f>IF('Participant Setup'!C10&lt;&gt;"",'Participant Setup'!C10,"")</f>
        <v>Player 5</v>
      </c>
      <c r="D15" s="132">
        <f t="shared" ca="1" si="1"/>
        <v>0</v>
      </c>
      <c r="E15" s="134">
        <f ca="1">IF(C15&lt;&gt;"",OFFSET('Game Board'!M7,G4-1,A15),0)</f>
        <v>0</v>
      </c>
      <c r="F15" s="134">
        <f ca="1">IF(C15&lt;&gt;"",OFFSET('Game Board'!M55,G4-1,A15),0)</f>
        <v>0</v>
      </c>
      <c r="G15" s="133" t="str">
        <f ca="1">IF(C15&lt;&gt;"",OFFSET('Game Board'!O8,G4-1,A15)&amp;" - "&amp;OFFSET('Game Board'!P8,G4-1,A15),"")</f>
        <v xml:space="preserve"> - </v>
      </c>
      <c r="H15" s="133" t="str">
        <f ca="1">IF(C15&lt;&gt;"",OFFSET('Game Board'!O8,H4-1,A15)&amp;" - "&amp;OFFSET('Game Board'!P8,H4-1,A15),"")</f>
        <v xml:space="preserve"> - </v>
      </c>
      <c r="I15" s="133" t="str">
        <f ca="1">IF(C15&lt;&gt;"",OFFSET('Game Board'!O8,I4-1,A15)&amp;" - "&amp;OFFSET('Game Board'!P8,I4-1,A15),"")</f>
        <v xml:space="preserve"> - </v>
      </c>
      <c r="J15" s="133" t="str">
        <f ca="1">IF(C15&lt;&gt;"",OFFSET('Game Board'!O8,J4-1,A15)&amp;" - "&amp;OFFSET('Game Board'!P8,J4-1,A15),"")</f>
        <v xml:space="preserve"> - </v>
      </c>
      <c r="K15" s="133" t="str">
        <f ca="1">IF(C15&lt;&gt;"",OFFSET('Game Board'!O8,K4-1,A15)&amp;" - "&amp;OFFSET('Game Board'!P8,K4-1,A15),"")</f>
        <v xml:space="preserve"> - </v>
      </c>
      <c r="L15" s="133" t="str">
        <f ca="1">IF(C15&lt;&gt;"",OFFSET('Game Board'!O8,L4-1,A15)&amp;" - "&amp;OFFSET('Game Board'!P8,L4-1,A15),"")</f>
        <v xml:space="preserve"> - </v>
      </c>
      <c r="M15" s="133" t="str">
        <f ca="1">IF(C15&lt;&gt;"",OFFSET('Game Board'!O8,M4-1,A15)&amp;" - "&amp;OFFSET('Game Board'!P8,M4-1,A15),"")</f>
        <v xml:space="preserve"> - </v>
      </c>
      <c r="N15" s="133" t="str">
        <f ca="1">IF(C15&lt;&gt;"",OFFSET('Game Board'!O8,N4-1,A15)&amp;" - "&amp;OFFSET('Game Board'!P8,N4-1,A15),"")</f>
        <v xml:space="preserve"> - </v>
      </c>
      <c r="O15" s="133" t="str">
        <f ca="1">IF(C15&lt;&gt;"",OFFSET('Game Board'!O8,O4-1,A15)&amp;" - "&amp;OFFSET('Game Board'!P8,O4-1,A15),"")</f>
        <v xml:space="preserve"> - </v>
      </c>
      <c r="P15" s="133" t="str">
        <f ca="1">IF(C15&lt;&gt;"",OFFSET('Game Board'!O8,P4-1,A15)&amp;" - "&amp;OFFSET('Game Board'!P8,P4-1,A15),"")</f>
        <v xml:space="preserve"> - </v>
      </c>
      <c r="Q15" s="133" t="str">
        <f ca="1">IF(C15&lt;&gt;"",OFFSET('Game Board'!O8,Q4-1,A15)&amp;" - "&amp;OFFSET('Game Board'!P8,Q4-1,A15),"")</f>
        <v xml:space="preserve"> - </v>
      </c>
      <c r="R15" s="133" t="str">
        <f ca="1">IF(C15&lt;&gt;"",OFFSET('Game Board'!O8,R4-1,A15)&amp;" - "&amp;OFFSET('Game Board'!P8,R4-1,A15),"")</f>
        <v xml:space="preserve"> - </v>
      </c>
      <c r="S15" s="133" t="str">
        <f ca="1">IF(C15&lt;&gt;"",OFFSET('Game Board'!O8,S4-1,A15)&amp;" - "&amp;OFFSET('Game Board'!P8,S4-1,A15),"")</f>
        <v xml:space="preserve"> - </v>
      </c>
      <c r="T15" s="133" t="str">
        <f ca="1">IF(C15&lt;&gt;"",OFFSET('Game Board'!O8,T4-1,A15)&amp;" - "&amp;OFFSET('Game Board'!P8,T4-1,A15),"")</f>
        <v xml:space="preserve"> - </v>
      </c>
      <c r="U15" s="133" t="str">
        <f ca="1">IF(C15&lt;&gt;"",OFFSET('Game Board'!O8,U4-1,A15)&amp;" - "&amp;OFFSET('Game Board'!P8,U4-1,A15),"")</f>
        <v xml:space="preserve"> - </v>
      </c>
      <c r="V15" s="133" t="str">
        <f ca="1">IF(C15&lt;&gt;"",OFFSET('Game Board'!O8,V4-1,A15)&amp;" - "&amp;OFFSET('Game Board'!P8,V4-1,A15),"")</f>
        <v xml:space="preserve"> - </v>
      </c>
      <c r="W15" s="133" t="str">
        <f ca="1">IF(C15&lt;&gt;"",OFFSET('Game Board'!O8,W4-1,A15)&amp;" - "&amp;OFFSET('Game Board'!P8,W4-1,A15),"")</f>
        <v xml:space="preserve"> - </v>
      </c>
      <c r="X15" s="133" t="str">
        <f ca="1">IF(C15&lt;&gt;"",OFFSET('Game Board'!O8,X4-1,A15)&amp;" - "&amp;OFFSET('Game Board'!P8,X4-1,A15),"")</f>
        <v xml:space="preserve"> - </v>
      </c>
      <c r="Y15" s="133" t="str">
        <f ca="1">IF(C15&lt;&gt;"",OFFSET('Game Board'!O8,Y4-1,A15)&amp;" - "&amp;OFFSET('Game Board'!P8,Y4-1,A15),"")</f>
        <v xml:space="preserve"> - </v>
      </c>
      <c r="Z15" s="133" t="str">
        <f ca="1">IF(C15&lt;&gt;"",OFFSET('Game Board'!O8,Z4-1,A15)&amp;" - "&amp;OFFSET('Game Board'!P8,Z4-1,A15),"")</f>
        <v xml:space="preserve"> - </v>
      </c>
      <c r="AA15" s="133" t="str">
        <f ca="1">IF(C15&lt;&gt;"",OFFSET('Game Board'!O8,AA4-1,A15)&amp;" - "&amp;OFFSET('Game Board'!P8,AA4-1,A15),"")</f>
        <v xml:space="preserve"> - </v>
      </c>
      <c r="AB15" s="133" t="str">
        <f ca="1">IF(C15&lt;&gt;"",OFFSET('Game Board'!O8,AB4-1,A15)&amp;" - "&amp;OFFSET('Game Board'!P8,AB4-1,A15),"")</f>
        <v xml:space="preserve"> - </v>
      </c>
      <c r="AC15" s="133" t="str">
        <f ca="1">IF(C15&lt;&gt;"",OFFSET('Game Board'!O8,AC4-1,A15)&amp;" - "&amp;OFFSET('Game Board'!P8,AC4-1,A15),"")</f>
        <v xml:space="preserve"> - </v>
      </c>
      <c r="AD15" s="133" t="str">
        <f ca="1">IF(C15&lt;&gt;"",OFFSET('Game Board'!O8,AD4-1,A15)&amp;" - "&amp;OFFSET('Game Board'!P8,AD4-1,A15),"")</f>
        <v xml:space="preserve"> - </v>
      </c>
      <c r="AE15" s="133" t="str">
        <f ca="1">IF(C15&lt;&gt;"",OFFSET('Game Board'!O8,AE4+11,A15)&amp;" - "&amp;OFFSET('Game Board'!P8,AE4+11,A15),"")</f>
        <v xml:space="preserve"> - </v>
      </c>
      <c r="AF15" s="133" t="str">
        <f ca="1">IF(C15&lt;&gt;"",OFFSET('Game Board'!O8,AF4+11,A15)&amp;" - "&amp;OFFSET('Game Board'!P8,AF4+11,A15),"")</f>
        <v xml:space="preserve"> - </v>
      </c>
      <c r="AG15" s="133" t="str">
        <f ca="1">IF(C15&lt;&gt;"",OFFSET('Game Board'!O8,AG4+11,A15)&amp;" - "&amp;OFFSET('Game Board'!P8,AG4+11,A15),"")</f>
        <v xml:space="preserve"> - </v>
      </c>
      <c r="AH15" s="133" t="str">
        <f ca="1">IF(C15&lt;&gt;"",OFFSET('Game Board'!O8,AH4+11,A15)&amp;" - "&amp;OFFSET('Game Board'!P8,AH4+11,A15),"")</f>
        <v xml:space="preserve"> - </v>
      </c>
      <c r="AI15" s="133" t="str">
        <f ca="1">IF(C15&lt;&gt;"",OFFSET('Game Board'!O8,AI4+11,A15)&amp;" - "&amp;OFFSET('Game Board'!P8,AI4+11,A15),"")</f>
        <v xml:space="preserve"> - </v>
      </c>
      <c r="AJ15" s="133" t="str">
        <f ca="1">IF(C15&lt;&gt;"",OFFSET('Game Board'!O8,AJ4+11,A15)&amp;" - "&amp;OFFSET('Game Board'!P8,AJ4+11,A15),"")</f>
        <v xml:space="preserve"> - </v>
      </c>
      <c r="AK15" s="133" t="str">
        <f ca="1">IF(C15&lt;&gt;"",OFFSET('Game Board'!O8,AK4+11,A15)&amp;" - "&amp;OFFSET('Game Board'!P8,AK4+11,A15),"")</f>
        <v xml:space="preserve"> - </v>
      </c>
      <c r="AL15" s="133" t="str">
        <f ca="1">IF(C15&lt;&gt;"",OFFSET('Game Board'!O8,AL4+11,A15)&amp;" - "&amp;OFFSET('Game Board'!P8,AL4+11,A15),"")</f>
        <v xml:space="preserve"> - </v>
      </c>
    </row>
    <row r="16" spans="1:51" ht="15" customHeight="1" x14ac:dyDescent="0.25">
      <c r="A16" s="130">
        <f t="shared" si="2"/>
        <v>55</v>
      </c>
      <c r="B16" s="131">
        <v>6</v>
      </c>
      <c r="C16" s="190" t="str">
        <f>IF('Participant Setup'!C11&lt;&gt;"",'Participant Setup'!C11,"")</f>
        <v>Player 6</v>
      </c>
      <c r="D16" s="132">
        <f t="shared" ca="1" si="1"/>
        <v>0</v>
      </c>
      <c r="E16" s="134">
        <f ca="1">IF(C16&lt;&gt;"",OFFSET('Game Board'!M7,G4-1,A16),0)</f>
        <v>0</v>
      </c>
      <c r="F16" s="134">
        <f ca="1">IF(C16&lt;&gt;"",OFFSET('Game Board'!M55,G4-1,A16),0)</f>
        <v>0</v>
      </c>
      <c r="G16" s="133" t="str">
        <f ca="1">IF(C16&lt;&gt;"",OFFSET('Game Board'!O8,G4-1,A16)&amp;" - "&amp;OFFSET('Game Board'!P8,G4-1,A16),"")</f>
        <v xml:space="preserve"> - </v>
      </c>
      <c r="H16" s="133" t="str">
        <f ca="1">IF(C16&lt;&gt;"",OFFSET('Game Board'!O8,H4-1,A16)&amp;" - "&amp;OFFSET('Game Board'!P8,H4-1,A16),"")</f>
        <v xml:space="preserve"> - </v>
      </c>
      <c r="I16" s="133" t="str">
        <f ca="1">IF(C16&lt;&gt;"",OFFSET('Game Board'!O8,I4-1,A16)&amp;" - "&amp;OFFSET('Game Board'!P8,I4-1,A16),"")</f>
        <v xml:space="preserve"> - </v>
      </c>
      <c r="J16" s="133" t="str">
        <f ca="1">IF(C16&lt;&gt;"",OFFSET('Game Board'!O8,J4-1,A16)&amp;" - "&amp;OFFSET('Game Board'!P8,J4-1,A16),"")</f>
        <v xml:space="preserve"> - </v>
      </c>
      <c r="K16" s="133" t="str">
        <f ca="1">IF(C16&lt;&gt;"",OFFSET('Game Board'!O8,K4-1,A16)&amp;" - "&amp;OFFSET('Game Board'!P8,K4-1,A16),"")</f>
        <v xml:space="preserve"> - </v>
      </c>
      <c r="L16" s="133" t="str">
        <f ca="1">IF(C16&lt;&gt;"",OFFSET('Game Board'!O8,L4-1,A16)&amp;" - "&amp;OFFSET('Game Board'!P8,L4-1,A16),"")</f>
        <v xml:space="preserve"> - </v>
      </c>
      <c r="M16" s="133" t="str">
        <f ca="1">IF(C16&lt;&gt;"",OFFSET('Game Board'!O8,M4-1,A16)&amp;" - "&amp;OFFSET('Game Board'!P8,M4-1,A16),"")</f>
        <v xml:space="preserve"> - </v>
      </c>
      <c r="N16" s="133" t="str">
        <f ca="1">IF(C16&lt;&gt;"",OFFSET('Game Board'!O8,N4-1,A16)&amp;" - "&amp;OFFSET('Game Board'!P8,N4-1,A16),"")</f>
        <v xml:space="preserve"> - </v>
      </c>
      <c r="O16" s="133" t="str">
        <f ca="1">IF(C16&lt;&gt;"",OFFSET('Game Board'!O8,O4-1,A16)&amp;" - "&amp;OFFSET('Game Board'!P8,O4-1,A16),"")</f>
        <v xml:space="preserve"> - </v>
      </c>
      <c r="P16" s="133" t="str">
        <f ca="1">IF(C16&lt;&gt;"",OFFSET('Game Board'!O8,P4-1,A16)&amp;" - "&amp;OFFSET('Game Board'!P8,P4-1,A16),"")</f>
        <v xml:space="preserve"> - </v>
      </c>
      <c r="Q16" s="133" t="str">
        <f ca="1">IF(C16&lt;&gt;"",OFFSET('Game Board'!O8,Q4-1,A16)&amp;" - "&amp;OFFSET('Game Board'!P8,Q4-1,A16),"")</f>
        <v xml:space="preserve"> - </v>
      </c>
      <c r="R16" s="133" t="str">
        <f ca="1">IF(C16&lt;&gt;"",OFFSET('Game Board'!O8,R4-1,A16)&amp;" - "&amp;OFFSET('Game Board'!P8,R4-1,A16),"")</f>
        <v xml:space="preserve"> - </v>
      </c>
      <c r="S16" s="133" t="str">
        <f ca="1">IF(C16&lt;&gt;"",OFFSET('Game Board'!O8,S4-1,A16)&amp;" - "&amp;OFFSET('Game Board'!P8,S4-1,A16),"")</f>
        <v xml:space="preserve"> - </v>
      </c>
      <c r="T16" s="133" t="str">
        <f ca="1">IF(C16&lt;&gt;"",OFFSET('Game Board'!O8,T4-1,A16)&amp;" - "&amp;OFFSET('Game Board'!P8,T4-1,A16),"")</f>
        <v xml:space="preserve"> - </v>
      </c>
      <c r="U16" s="133" t="str">
        <f ca="1">IF(C16&lt;&gt;"",OFFSET('Game Board'!O8,U4-1,A16)&amp;" - "&amp;OFFSET('Game Board'!P8,U4-1,A16),"")</f>
        <v xml:space="preserve"> - </v>
      </c>
      <c r="V16" s="133" t="str">
        <f ca="1">IF(C16&lt;&gt;"",OFFSET('Game Board'!O8,V4-1,A16)&amp;" - "&amp;OFFSET('Game Board'!P8,V4-1,A16),"")</f>
        <v xml:space="preserve"> - </v>
      </c>
      <c r="W16" s="133" t="str">
        <f ca="1">IF(C16&lt;&gt;"",OFFSET('Game Board'!O8,W4-1,A16)&amp;" - "&amp;OFFSET('Game Board'!P8,W4-1,A16),"")</f>
        <v xml:space="preserve"> - </v>
      </c>
      <c r="X16" s="133" t="str">
        <f ca="1">IF(C16&lt;&gt;"",OFFSET('Game Board'!O8,X4-1,A16)&amp;" - "&amp;OFFSET('Game Board'!P8,X4-1,A16),"")</f>
        <v xml:space="preserve"> - </v>
      </c>
      <c r="Y16" s="133" t="str">
        <f ca="1">IF(C16&lt;&gt;"",OFFSET('Game Board'!O8,Y4-1,A16)&amp;" - "&amp;OFFSET('Game Board'!P8,Y4-1,A16),"")</f>
        <v xml:space="preserve"> - </v>
      </c>
      <c r="Z16" s="133" t="str">
        <f ca="1">IF(C16&lt;&gt;"",OFFSET('Game Board'!O8,Z4-1,A16)&amp;" - "&amp;OFFSET('Game Board'!P8,Z4-1,A16),"")</f>
        <v xml:space="preserve"> - </v>
      </c>
      <c r="AA16" s="133" t="str">
        <f ca="1">IF(C16&lt;&gt;"",OFFSET('Game Board'!O8,AA4-1,A16)&amp;" - "&amp;OFFSET('Game Board'!P8,AA4-1,A16),"")</f>
        <v xml:space="preserve"> - </v>
      </c>
      <c r="AB16" s="133" t="str">
        <f ca="1">IF(C16&lt;&gt;"",OFFSET('Game Board'!O8,AB4-1,A16)&amp;" - "&amp;OFFSET('Game Board'!P8,AB4-1,A16),"")</f>
        <v xml:space="preserve"> - </v>
      </c>
      <c r="AC16" s="133" t="str">
        <f ca="1">IF(C16&lt;&gt;"",OFFSET('Game Board'!O8,AC4-1,A16)&amp;" - "&amp;OFFSET('Game Board'!P8,AC4-1,A16),"")</f>
        <v xml:space="preserve"> - </v>
      </c>
      <c r="AD16" s="133" t="str">
        <f ca="1">IF(C16&lt;&gt;"",OFFSET('Game Board'!O8,AD4-1,A16)&amp;" - "&amp;OFFSET('Game Board'!P8,AD4-1,A16),"")</f>
        <v xml:space="preserve"> - </v>
      </c>
      <c r="AE16" s="133" t="str">
        <f ca="1">IF(C16&lt;&gt;"",OFFSET('Game Board'!O8,AE4+11,A16)&amp;" - "&amp;OFFSET('Game Board'!P8,AE4+11,A16),"")</f>
        <v xml:space="preserve"> - </v>
      </c>
      <c r="AF16" s="133" t="str">
        <f ca="1">IF(C16&lt;&gt;"",OFFSET('Game Board'!O8,AF4+11,A16)&amp;" - "&amp;OFFSET('Game Board'!P8,AF4+11,A16),"")</f>
        <v xml:space="preserve"> - </v>
      </c>
      <c r="AG16" s="133" t="str">
        <f ca="1">IF(C16&lt;&gt;"",OFFSET('Game Board'!O8,AG4+11,A16)&amp;" - "&amp;OFFSET('Game Board'!P8,AG4+11,A16),"")</f>
        <v xml:space="preserve"> - </v>
      </c>
      <c r="AH16" s="133" t="str">
        <f ca="1">IF(C16&lt;&gt;"",OFFSET('Game Board'!O8,AH4+11,A16)&amp;" - "&amp;OFFSET('Game Board'!P8,AH4+11,A16),"")</f>
        <v xml:space="preserve"> - </v>
      </c>
      <c r="AI16" s="133" t="str">
        <f ca="1">IF(C16&lt;&gt;"",OFFSET('Game Board'!O8,AI4+11,A16)&amp;" - "&amp;OFFSET('Game Board'!P8,AI4+11,A16),"")</f>
        <v xml:space="preserve"> - </v>
      </c>
      <c r="AJ16" s="133" t="str">
        <f ca="1">IF(C16&lt;&gt;"",OFFSET('Game Board'!O8,AJ4+11,A16)&amp;" - "&amp;OFFSET('Game Board'!P8,AJ4+11,A16),"")</f>
        <v xml:space="preserve"> - </v>
      </c>
      <c r="AK16" s="133" t="str">
        <f ca="1">IF(C16&lt;&gt;"",OFFSET('Game Board'!O8,AK4+11,A16)&amp;" - "&amp;OFFSET('Game Board'!P8,AK4+11,A16),"")</f>
        <v xml:space="preserve"> - </v>
      </c>
      <c r="AL16" s="133" t="str">
        <f ca="1">IF(C16&lt;&gt;"",OFFSET('Game Board'!O8,AL4+11,A16)&amp;" - "&amp;OFFSET('Game Board'!P8,AL4+11,A16),"")</f>
        <v xml:space="preserve"> - </v>
      </c>
    </row>
    <row r="17" spans="1:38" ht="15" customHeight="1" x14ac:dyDescent="0.25">
      <c r="A17" s="130">
        <f t="shared" si="2"/>
        <v>66</v>
      </c>
      <c r="B17" s="131">
        <v>7</v>
      </c>
      <c r="C17" s="190" t="str">
        <f>IF('Participant Setup'!C12&lt;&gt;"",'Participant Setup'!C12,"")</f>
        <v>Player 7</v>
      </c>
      <c r="D17" s="132">
        <f t="shared" ca="1" si="1"/>
        <v>0</v>
      </c>
      <c r="E17" s="134">
        <f ca="1">IF(C17&lt;&gt;"",OFFSET('Game Board'!M7,G4-1,A17),0)</f>
        <v>0</v>
      </c>
      <c r="F17" s="134">
        <f ca="1">IF(C17&lt;&gt;"",OFFSET('Game Board'!M55,G4-1,A17),0)</f>
        <v>0</v>
      </c>
      <c r="G17" s="133" t="str">
        <f ca="1">IF(C17&lt;&gt;"",OFFSET('Game Board'!O8,G4-1,A17)&amp;" - "&amp;OFFSET('Game Board'!P8,G4-1,A17),"")</f>
        <v xml:space="preserve"> - </v>
      </c>
      <c r="H17" s="133" t="str">
        <f ca="1">IF(C17&lt;&gt;"",OFFSET('Game Board'!O8,H4-1,A17)&amp;" - "&amp;OFFSET('Game Board'!P8,H4-1,A17),"")</f>
        <v xml:space="preserve"> - </v>
      </c>
      <c r="I17" s="133" t="str">
        <f ca="1">IF(C17&lt;&gt;"",OFFSET('Game Board'!O8,I4-1,A17)&amp;" - "&amp;OFFSET('Game Board'!P8,I4-1,A17),"")</f>
        <v xml:space="preserve"> - </v>
      </c>
      <c r="J17" s="133" t="str">
        <f ca="1">IF(C17&lt;&gt;"",OFFSET('Game Board'!O8,J4-1,A17)&amp;" - "&amp;OFFSET('Game Board'!P8,J4-1,A17),"")</f>
        <v xml:space="preserve"> - </v>
      </c>
      <c r="K17" s="133" t="str">
        <f ca="1">IF(C17&lt;&gt;"",OFFSET('Game Board'!O8,K4-1,A17)&amp;" - "&amp;OFFSET('Game Board'!P8,K4-1,A17),"")</f>
        <v xml:space="preserve"> - </v>
      </c>
      <c r="L17" s="133" t="str">
        <f ca="1">IF(C17&lt;&gt;"",OFFSET('Game Board'!O8,L4-1,A17)&amp;" - "&amp;OFFSET('Game Board'!P8,L4-1,A17),"")</f>
        <v xml:space="preserve"> - </v>
      </c>
      <c r="M17" s="133" t="str">
        <f ca="1">IF(C17&lt;&gt;"",OFFSET('Game Board'!O8,M4-1,A17)&amp;" - "&amp;OFFSET('Game Board'!P8,M4-1,A17),"")</f>
        <v xml:space="preserve"> - </v>
      </c>
      <c r="N17" s="133" t="str">
        <f ca="1">IF(C17&lt;&gt;"",OFFSET('Game Board'!O8,N4-1,A17)&amp;" - "&amp;OFFSET('Game Board'!P8,N4-1,A17),"")</f>
        <v xml:space="preserve"> - </v>
      </c>
      <c r="O17" s="133" t="str">
        <f ca="1">IF(C17&lt;&gt;"",OFFSET('Game Board'!O8,O4-1,A17)&amp;" - "&amp;OFFSET('Game Board'!P8,O4-1,A17),"")</f>
        <v xml:space="preserve"> - </v>
      </c>
      <c r="P17" s="133" t="str">
        <f ca="1">IF(C17&lt;&gt;"",OFFSET('Game Board'!O8,P4-1,A17)&amp;" - "&amp;OFFSET('Game Board'!P8,P4-1,A17),"")</f>
        <v xml:space="preserve"> - </v>
      </c>
      <c r="Q17" s="133" t="str">
        <f ca="1">IF(C17&lt;&gt;"",OFFSET('Game Board'!O8,Q4-1,A17)&amp;" - "&amp;OFFSET('Game Board'!P8,Q4-1,A17),"")</f>
        <v xml:space="preserve"> - </v>
      </c>
      <c r="R17" s="133" t="str">
        <f ca="1">IF(C17&lt;&gt;"",OFFSET('Game Board'!O8,R4-1,A17)&amp;" - "&amp;OFFSET('Game Board'!P8,R4-1,A17),"")</f>
        <v xml:space="preserve"> - </v>
      </c>
      <c r="S17" s="133" t="str">
        <f ca="1">IF(C17&lt;&gt;"",OFFSET('Game Board'!O8,S4-1,A17)&amp;" - "&amp;OFFSET('Game Board'!P8,S4-1,A17),"")</f>
        <v xml:space="preserve"> - </v>
      </c>
      <c r="T17" s="133" t="str">
        <f ca="1">IF(C17&lt;&gt;"",OFFSET('Game Board'!O8,T4-1,A17)&amp;" - "&amp;OFFSET('Game Board'!P8,T4-1,A17),"")</f>
        <v xml:space="preserve"> - </v>
      </c>
      <c r="U17" s="133" t="str">
        <f ca="1">IF(C17&lt;&gt;"",OFFSET('Game Board'!O8,U4-1,A17)&amp;" - "&amp;OFFSET('Game Board'!P8,U4-1,A17),"")</f>
        <v xml:space="preserve"> - </v>
      </c>
      <c r="V17" s="133" t="str">
        <f ca="1">IF(C17&lt;&gt;"",OFFSET('Game Board'!O8,V4-1,A17)&amp;" - "&amp;OFFSET('Game Board'!P8,V4-1,A17),"")</f>
        <v xml:space="preserve"> - </v>
      </c>
      <c r="W17" s="133" t="str">
        <f ca="1">IF(C17&lt;&gt;"",OFFSET('Game Board'!O8,W4-1,A17)&amp;" - "&amp;OFFSET('Game Board'!P8,W4-1,A17),"")</f>
        <v xml:space="preserve"> - </v>
      </c>
      <c r="X17" s="133" t="str">
        <f ca="1">IF(C17&lt;&gt;"",OFFSET('Game Board'!O8,X4-1,A17)&amp;" - "&amp;OFFSET('Game Board'!P8,X4-1,A17),"")</f>
        <v xml:space="preserve"> - </v>
      </c>
      <c r="Y17" s="133" t="str">
        <f ca="1">IF(C17&lt;&gt;"",OFFSET('Game Board'!O8,Y4-1,A17)&amp;" - "&amp;OFFSET('Game Board'!P8,Y4-1,A17),"")</f>
        <v xml:space="preserve"> - </v>
      </c>
      <c r="Z17" s="133" t="str">
        <f ca="1">IF(C17&lt;&gt;"",OFFSET('Game Board'!O8,Z4-1,A17)&amp;" - "&amp;OFFSET('Game Board'!P8,Z4-1,A17),"")</f>
        <v xml:space="preserve"> - </v>
      </c>
      <c r="AA17" s="133" t="str">
        <f ca="1">IF(C17&lt;&gt;"",OFFSET('Game Board'!O8,AA4-1,A17)&amp;" - "&amp;OFFSET('Game Board'!P8,AA4-1,A17),"")</f>
        <v xml:space="preserve"> - </v>
      </c>
      <c r="AB17" s="133" t="str">
        <f ca="1">IF(C17&lt;&gt;"",OFFSET('Game Board'!O8,AB4-1,A17)&amp;" - "&amp;OFFSET('Game Board'!P8,AB4-1,A17),"")</f>
        <v xml:space="preserve"> - </v>
      </c>
      <c r="AC17" s="133" t="str">
        <f ca="1">IF(C17&lt;&gt;"",OFFSET('Game Board'!O8,AC4-1,A17)&amp;" - "&amp;OFFSET('Game Board'!P8,AC4-1,A17),"")</f>
        <v xml:space="preserve"> - </v>
      </c>
      <c r="AD17" s="133" t="str">
        <f ca="1">IF(C17&lt;&gt;"",OFFSET('Game Board'!O8,AD4-1,A17)&amp;" - "&amp;OFFSET('Game Board'!P8,AD4-1,A17),"")</f>
        <v xml:space="preserve"> - </v>
      </c>
      <c r="AE17" s="133" t="str">
        <f ca="1">IF(C17&lt;&gt;"",OFFSET('Game Board'!O8,AE4+11,A17)&amp;" - "&amp;OFFSET('Game Board'!P8,AE4+11,A17),"")</f>
        <v xml:space="preserve"> - </v>
      </c>
      <c r="AF17" s="133" t="str">
        <f ca="1">IF(C17&lt;&gt;"",OFFSET('Game Board'!O8,AF4+11,A17)&amp;" - "&amp;OFFSET('Game Board'!P8,AF4+11,A17),"")</f>
        <v xml:space="preserve"> - </v>
      </c>
      <c r="AG17" s="133" t="str">
        <f ca="1">IF(C17&lt;&gt;"",OFFSET('Game Board'!O8,AG4+11,A17)&amp;" - "&amp;OFFSET('Game Board'!P8,AG4+11,A17),"")</f>
        <v xml:space="preserve"> - </v>
      </c>
      <c r="AH17" s="133" t="str">
        <f ca="1">IF(C17&lt;&gt;"",OFFSET('Game Board'!O8,AH4+11,A17)&amp;" - "&amp;OFFSET('Game Board'!P8,AH4+11,A17),"")</f>
        <v xml:space="preserve"> - </v>
      </c>
      <c r="AI17" s="133" t="str">
        <f ca="1">IF(C17&lt;&gt;"",OFFSET('Game Board'!O8,AI4+11,A17)&amp;" - "&amp;OFFSET('Game Board'!P8,AI4+11,A17),"")</f>
        <v xml:space="preserve"> - </v>
      </c>
      <c r="AJ17" s="133" t="str">
        <f ca="1">IF(C17&lt;&gt;"",OFFSET('Game Board'!O8,AJ4+11,A17)&amp;" - "&amp;OFFSET('Game Board'!P8,AJ4+11,A17),"")</f>
        <v xml:space="preserve"> - </v>
      </c>
      <c r="AK17" s="133" t="str">
        <f ca="1">IF(C17&lt;&gt;"",OFFSET('Game Board'!O8,AK4+11,A17)&amp;" - "&amp;OFFSET('Game Board'!P8,AK4+11,A17),"")</f>
        <v xml:space="preserve"> - </v>
      </c>
      <c r="AL17" s="133" t="str">
        <f ca="1">IF(C17&lt;&gt;"",OFFSET('Game Board'!O8,AL4+11,A17)&amp;" - "&amp;OFFSET('Game Board'!P8,AL4+11,A17),"")</f>
        <v xml:space="preserve"> - </v>
      </c>
    </row>
    <row r="18" spans="1:38" ht="15" customHeight="1" x14ac:dyDescent="0.25">
      <c r="A18" s="130">
        <f t="shared" si="2"/>
        <v>77</v>
      </c>
      <c r="B18" s="131">
        <v>8</v>
      </c>
      <c r="C18" s="190" t="str">
        <f>IF('Participant Setup'!C13&lt;&gt;"",'Participant Setup'!C13,"")</f>
        <v>Player 8</v>
      </c>
      <c r="D18" s="132">
        <f t="shared" ca="1" si="1"/>
        <v>0</v>
      </c>
      <c r="E18" s="134">
        <f ca="1">IF(C18&lt;&gt;"",OFFSET('Game Board'!M7,G4-1,A18),0)</f>
        <v>0</v>
      </c>
      <c r="F18" s="134">
        <f ca="1">IF(C18&lt;&gt;"",OFFSET('Game Board'!M55,G4-1,A18),0)</f>
        <v>0</v>
      </c>
      <c r="G18" s="133" t="str">
        <f ca="1">IF(C18&lt;&gt;"",OFFSET('Game Board'!O8,G4-1,A18)&amp;" - "&amp;OFFSET('Game Board'!P8,G4-1,A18),"")</f>
        <v xml:space="preserve"> - </v>
      </c>
      <c r="H18" s="133" t="str">
        <f ca="1">IF(C18&lt;&gt;"",OFFSET('Game Board'!O8,H4-1,A18)&amp;" - "&amp;OFFSET('Game Board'!P8,H4-1,A18),"")</f>
        <v xml:space="preserve"> - </v>
      </c>
      <c r="I18" s="133" t="str">
        <f ca="1">IF(C18&lt;&gt;"",OFFSET('Game Board'!O8,I4-1,A18)&amp;" - "&amp;OFFSET('Game Board'!P8,I4-1,A18),"")</f>
        <v xml:space="preserve"> - </v>
      </c>
      <c r="J18" s="133" t="str">
        <f ca="1">IF(C18&lt;&gt;"",OFFSET('Game Board'!O8,J4-1,A18)&amp;" - "&amp;OFFSET('Game Board'!P8,J4-1,A18),"")</f>
        <v xml:space="preserve"> - </v>
      </c>
      <c r="K18" s="133" t="str">
        <f ca="1">IF(C18&lt;&gt;"",OFFSET('Game Board'!O8,K4-1,A18)&amp;" - "&amp;OFFSET('Game Board'!P8,K4-1,A18),"")</f>
        <v xml:space="preserve"> - </v>
      </c>
      <c r="L18" s="133" t="str">
        <f ca="1">IF(C18&lt;&gt;"",OFFSET('Game Board'!O8,L4-1,A18)&amp;" - "&amp;OFFSET('Game Board'!P8,L4-1,A18),"")</f>
        <v xml:space="preserve"> - </v>
      </c>
      <c r="M18" s="133" t="str">
        <f ca="1">IF(C18&lt;&gt;"",OFFSET('Game Board'!O8,M4-1,A18)&amp;" - "&amp;OFFSET('Game Board'!P8,M4-1,A18),"")</f>
        <v xml:space="preserve"> - </v>
      </c>
      <c r="N18" s="133" t="str">
        <f ca="1">IF(C18&lt;&gt;"",OFFSET('Game Board'!O8,N4-1,A18)&amp;" - "&amp;OFFSET('Game Board'!P8,N4-1,A18),"")</f>
        <v xml:space="preserve"> - </v>
      </c>
      <c r="O18" s="133" t="str">
        <f ca="1">IF(C18&lt;&gt;"",OFFSET('Game Board'!O8,O4-1,A18)&amp;" - "&amp;OFFSET('Game Board'!P8,O4-1,A18),"")</f>
        <v xml:space="preserve"> - </v>
      </c>
      <c r="P18" s="133" t="str">
        <f ca="1">IF(C18&lt;&gt;"",OFFSET('Game Board'!O8,P4-1,A18)&amp;" - "&amp;OFFSET('Game Board'!P8,P4-1,A18),"")</f>
        <v xml:space="preserve"> - </v>
      </c>
      <c r="Q18" s="133" t="str">
        <f ca="1">IF(C18&lt;&gt;"",OFFSET('Game Board'!O8,Q4-1,A18)&amp;" - "&amp;OFFSET('Game Board'!P8,Q4-1,A18),"")</f>
        <v xml:space="preserve"> - </v>
      </c>
      <c r="R18" s="133" t="str">
        <f ca="1">IF(C18&lt;&gt;"",OFFSET('Game Board'!O8,R4-1,A18)&amp;" - "&amp;OFFSET('Game Board'!P8,R4-1,A18),"")</f>
        <v xml:space="preserve"> - </v>
      </c>
      <c r="S18" s="133" t="str">
        <f ca="1">IF(C18&lt;&gt;"",OFFSET('Game Board'!O8,S4-1,A18)&amp;" - "&amp;OFFSET('Game Board'!P8,S4-1,A18),"")</f>
        <v xml:space="preserve"> - </v>
      </c>
      <c r="T18" s="133" t="str">
        <f ca="1">IF(C18&lt;&gt;"",OFFSET('Game Board'!O8,T4-1,A18)&amp;" - "&amp;OFFSET('Game Board'!P8,T4-1,A18),"")</f>
        <v xml:space="preserve"> - </v>
      </c>
      <c r="U18" s="133" t="str">
        <f ca="1">IF(C18&lt;&gt;"",OFFSET('Game Board'!O8,U4-1,A18)&amp;" - "&amp;OFFSET('Game Board'!P8,U4-1,A18),"")</f>
        <v xml:space="preserve"> - </v>
      </c>
      <c r="V18" s="133" t="str">
        <f ca="1">IF(C18&lt;&gt;"",OFFSET('Game Board'!O8,V4-1,A18)&amp;" - "&amp;OFFSET('Game Board'!P8,V4-1,A18),"")</f>
        <v xml:space="preserve"> - </v>
      </c>
      <c r="W18" s="133" t="str">
        <f ca="1">IF(C18&lt;&gt;"",OFFSET('Game Board'!O8,W4-1,A18)&amp;" - "&amp;OFFSET('Game Board'!P8,W4-1,A18),"")</f>
        <v xml:space="preserve"> - </v>
      </c>
      <c r="X18" s="133" t="str">
        <f ca="1">IF(C18&lt;&gt;"",OFFSET('Game Board'!O8,X4-1,A18)&amp;" - "&amp;OFFSET('Game Board'!P8,X4-1,A18),"")</f>
        <v xml:space="preserve"> - </v>
      </c>
      <c r="Y18" s="133" t="str">
        <f ca="1">IF(C18&lt;&gt;"",OFFSET('Game Board'!O8,Y4-1,A18)&amp;" - "&amp;OFFSET('Game Board'!P8,Y4-1,A18),"")</f>
        <v xml:space="preserve"> - </v>
      </c>
      <c r="Z18" s="133" t="str">
        <f ca="1">IF(C18&lt;&gt;"",OFFSET('Game Board'!O8,Z4-1,A18)&amp;" - "&amp;OFFSET('Game Board'!P8,Z4-1,A18),"")</f>
        <v xml:space="preserve"> - </v>
      </c>
      <c r="AA18" s="133" t="str">
        <f ca="1">IF(C18&lt;&gt;"",OFFSET('Game Board'!O8,AA4-1,A18)&amp;" - "&amp;OFFSET('Game Board'!P8,AA4-1,A18),"")</f>
        <v xml:space="preserve"> - </v>
      </c>
      <c r="AB18" s="133" t="str">
        <f ca="1">IF(C18&lt;&gt;"",OFFSET('Game Board'!O8,AB4-1,A18)&amp;" - "&amp;OFFSET('Game Board'!P8,AB4-1,A18),"")</f>
        <v xml:space="preserve"> - </v>
      </c>
      <c r="AC18" s="133" t="str">
        <f ca="1">IF(C18&lt;&gt;"",OFFSET('Game Board'!O8,AC4-1,A18)&amp;" - "&amp;OFFSET('Game Board'!P8,AC4-1,A18),"")</f>
        <v xml:space="preserve"> - </v>
      </c>
      <c r="AD18" s="133" t="str">
        <f ca="1">IF(C18&lt;&gt;"",OFFSET('Game Board'!O8,AD4-1,A18)&amp;" - "&amp;OFFSET('Game Board'!P8,AD4-1,A18),"")</f>
        <v xml:space="preserve"> - </v>
      </c>
      <c r="AE18" s="133" t="str">
        <f ca="1">IF(C18&lt;&gt;"",OFFSET('Game Board'!O8,AE4+11,A18)&amp;" - "&amp;OFFSET('Game Board'!P8,AE4+11,A18),"")</f>
        <v xml:space="preserve"> - </v>
      </c>
      <c r="AF18" s="133" t="str">
        <f ca="1">IF(C18&lt;&gt;"",OFFSET('Game Board'!O8,AF4+11,A18)&amp;" - "&amp;OFFSET('Game Board'!P8,AF4+11,A18),"")</f>
        <v xml:space="preserve"> - </v>
      </c>
      <c r="AG18" s="133" t="str">
        <f ca="1">IF(C18&lt;&gt;"",OFFSET('Game Board'!O8,AG4+11,A18)&amp;" - "&amp;OFFSET('Game Board'!P8,AG4+11,A18),"")</f>
        <v xml:space="preserve"> - </v>
      </c>
      <c r="AH18" s="133" t="str">
        <f ca="1">IF(C18&lt;&gt;"",OFFSET('Game Board'!O8,AH4+11,A18)&amp;" - "&amp;OFFSET('Game Board'!P8,AH4+11,A18),"")</f>
        <v xml:space="preserve"> - </v>
      </c>
      <c r="AI18" s="133" t="str">
        <f ca="1">IF(C18&lt;&gt;"",OFFSET('Game Board'!O8,AI4+11,A18)&amp;" - "&amp;OFFSET('Game Board'!P8,AI4+11,A18),"")</f>
        <v xml:space="preserve"> - </v>
      </c>
      <c r="AJ18" s="133" t="str">
        <f ca="1">IF(C18&lt;&gt;"",OFFSET('Game Board'!O8,AJ4+11,A18)&amp;" - "&amp;OFFSET('Game Board'!P8,AJ4+11,A18),"")</f>
        <v xml:space="preserve"> - </v>
      </c>
      <c r="AK18" s="133" t="str">
        <f ca="1">IF(C18&lt;&gt;"",OFFSET('Game Board'!O8,AK4+11,A18)&amp;" - "&amp;OFFSET('Game Board'!P8,AK4+11,A18),"")</f>
        <v xml:space="preserve"> - </v>
      </c>
      <c r="AL18" s="133" t="str">
        <f ca="1">IF(C18&lt;&gt;"",OFFSET('Game Board'!O8,AL4+11,A18)&amp;" - "&amp;OFFSET('Game Board'!P8,AL4+11,A18),"")</f>
        <v xml:space="preserve"> - </v>
      </c>
    </row>
    <row r="19" spans="1:38" ht="15" customHeight="1" x14ac:dyDescent="0.25">
      <c r="A19" s="130">
        <f t="shared" si="2"/>
        <v>88</v>
      </c>
      <c r="B19" s="131">
        <v>9</v>
      </c>
      <c r="C19" s="190" t="str">
        <f>IF('Participant Setup'!C14&lt;&gt;"",'Participant Setup'!C14,"")</f>
        <v>Player 9</v>
      </c>
      <c r="D19" s="132">
        <f t="shared" ca="1" si="1"/>
        <v>0</v>
      </c>
      <c r="E19" s="134">
        <f ca="1">IF(C19&lt;&gt;"",OFFSET('Game Board'!M7,G4-1,A19),0)</f>
        <v>0</v>
      </c>
      <c r="F19" s="134">
        <f ca="1">IF(C19&lt;&gt;"",OFFSET('Game Board'!M55,G4-1,A19),0)</f>
        <v>0</v>
      </c>
      <c r="G19" s="133" t="str">
        <f ca="1">IF(C19&lt;&gt;"",OFFSET('Game Board'!O8,G4-1,A19)&amp;" - "&amp;OFFSET('Game Board'!P8,G4-1,A19),"")</f>
        <v xml:space="preserve"> - </v>
      </c>
      <c r="H19" s="133" t="str">
        <f ca="1">IF(C19&lt;&gt;"",OFFSET('Game Board'!O8,H4-1,A19)&amp;" - "&amp;OFFSET('Game Board'!P8,H4-1,A19),"")</f>
        <v xml:space="preserve"> - </v>
      </c>
      <c r="I19" s="133" t="str">
        <f ca="1">IF(C19&lt;&gt;"",OFFSET('Game Board'!O8,I4-1,A19)&amp;" - "&amp;OFFSET('Game Board'!P8,I4-1,A19),"")</f>
        <v xml:space="preserve"> - </v>
      </c>
      <c r="J19" s="133" t="str">
        <f ca="1">IF(C19&lt;&gt;"",OFFSET('Game Board'!O8,J4-1,A19)&amp;" - "&amp;OFFSET('Game Board'!P8,J4-1,A19),"")</f>
        <v xml:space="preserve"> - </v>
      </c>
      <c r="K19" s="133" t="str">
        <f ca="1">IF(C19&lt;&gt;"",OFFSET('Game Board'!O8,K4-1,A19)&amp;" - "&amp;OFFSET('Game Board'!P8,K4-1,A19),"")</f>
        <v xml:space="preserve"> - </v>
      </c>
      <c r="L19" s="133" t="str">
        <f ca="1">IF(C19&lt;&gt;"",OFFSET('Game Board'!O8,L4-1,A19)&amp;" - "&amp;OFFSET('Game Board'!P8,L4-1,A19),"")</f>
        <v xml:space="preserve"> - </v>
      </c>
      <c r="M19" s="133" t="str">
        <f ca="1">IF(C19&lt;&gt;"",OFFSET('Game Board'!O8,M4-1,A19)&amp;" - "&amp;OFFSET('Game Board'!P8,M4-1,A19),"")</f>
        <v xml:space="preserve"> - </v>
      </c>
      <c r="N19" s="133" t="str">
        <f ca="1">IF(C19&lt;&gt;"",OFFSET('Game Board'!O8,N4-1,A19)&amp;" - "&amp;OFFSET('Game Board'!P8,N4-1,A19),"")</f>
        <v xml:space="preserve"> - </v>
      </c>
      <c r="O19" s="133" t="str">
        <f ca="1">IF(C19&lt;&gt;"",OFFSET('Game Board'!O8,O4-1,A19)&amp;" - "&amp;OFFSET('Game Board'!P8,O4-1,A19),"")</f>
        <v xml:space="preserve"> - </v>
      </c>
      <c r="P19" s="133" t="str">
        <f ca="1">IF(C19&lt;&gt;"",OFFSET('Game Board'!O8,P4-1,A19)&amp;" - "&amp;OFFSET('Game Board'!P8,P4-1,A19),"")</f>
        <v xml:space="preserve"> - </v>
      </c>
      <c r="Q19" s="133" t="str">
        <f ca="1">IF(C19&lt;&gt;"",OFFSET('Game Board'!O8,Q4-1,A19)&amp;" - "&amp;OFFSET('Game Board'!P8,Q4-1,A19),"")</f>
        <v xml:space="preserve"> - </v>
      </c>
      <c r="R19" s="133" t="str">
        <f ca="1">IF(C19&lt;&gt;"",OFFSET('Game Board'!O8,R4-1,A19)&amp;" - "&amp;OFFSET('Game Board'!P8,R4-1,A19),"")</f>
        <v xml:space="preserve"> - </v>
      </c>
      <c r="S19" s="133" t="str">
        <f ca="1">IF(C19&lt;&gt;"",OFFSET('Game Board'!O8,S4-1,A19)&amp;" - "&amp;OFFSET('Game Board'!P8,S4-1,A19),"")</f>
        <v xml:space="preserve"> - </v>
      </c>
      <c r="T19" s="133" t="str">
        <f ca="1">IF(C19&lt;&gt;"",OFFSET('Game Board'!O8,T4-1,A19)&amp;" - "&amp;OFFSET('Game Board'!P8,T4-1,A19),"")</f>
        <v xml:space="preserve"> - </v>
      </c>
      <c r="U19" s="133" t="str">
        <f ca="1">IF(C19&lt;&gt;"",OFFSET('Game Board'!O8,U4-1,A19)&amp;" - "&amp;OFFSET('Game Board'!P8,U4-1,A19),"")</f>
        <v xml:space="preserve"> - </v>
      </c>
      <c r="V19" s="133" t="str">
        <f ca="1">IF(C19&lt;&gt;"",OFFSET('Game Board'!O8,V4-1,A19)&amp;" - "&amp;OFFSET('Game Board'!P8,V4-1,A19),"")</f>
        <v xml:space="preserve"> - </v>
      </c>
      <c r="W19" s="133" t="str">
        <f ca="1">IF(C19&lt;&gt;"",OFFSET('Game Board'!O8,W4-1,A19)&amp;" - "&amp;OFFSET('Game Board'!P8,W4-1,A19),"")</f>
        <v xml:space="preserve"> - </v>
      </c>
      <c r="X19" s="133" t="str">
        <f ca="1">IF(C19&lt;&gt;"",OFFSET('Game Board'!O8,X4-1,A19)&amp;" - "&amp;OFFSET('Game Board'!P8,X4-1,A19),"")</f>
        <v xml:space="preserve"> - </v>
      </c>
      <c r="Y19" s="133" t="str">
        <f ca="1">IF(C19&lt;&gt;"",OFFSET('Game Board'!O8,Y4-1,A19)&amp;" - "&amp;OFFSET('Game Board'!P8,Y4-1,A19),"")</f>
        <v xml:space="preserve"> - </v>
      </c>
      <c r="Z19" s="133" t="str">
        <f ca="1">IF(C19&lt;&gt;"",OFFSET('Game Board'!O8,Z4-1,A19)&amp;" - "&amp;OFFSET('Game Board'!P8,Z4-1,A19),"")</f>
        <v xml:space="preserve"> - </v>
      </c>
      <c r="AA19" s="133" t="str">
        <f ca="1">IF(C19&lt;&gt;"",OFFSET('Game Board'!O8,AA4-1,A19)&amp;" - "&amp;OFFSET('Game Board'!P8,AA4-1,A19),"")</f>
        <v xml:space="preserve"> - </v>
      </c>
      <c r="AB19" s="133" t="str">
        <f ca="1">IF(C19&lt;&gt;"",OFFSET('Game Board'!O8,AB4-1,A19)&amp;" - "&amp;OFFSET('Game Board'!P8,AB4-1,A19),"")</f>
        <v xml:space="preserve"> - </v>
      </c>
      <c r="AC19" s="133" t="str">
        <f ca="1">IF(C19&lt;&gt;"",OFFSET('Game Board'!O8,AC4-1,A19)&amp;" - "&amp;OFFSET('Game Board'!P8,AC4-1,A19),"")</f>
        <v xml:space="preserve"> - </v>
      </c>
      <c r="AD19" s="133" t="str">
        <f ca="1">IF(C19&lt;&gt;"",OFFSET('Game Board'!O8,AD4-1,A19)&amp;" - "&amp;OFFSET('Game Board'!P8,AD4-1,A19),"")</f>
        <v xml:space="preserve"> - </v>
      </c>
      <c r="AE19" s="133" t="str">
        <f ca="1">IF(C19&lt;&gt;"",OFFSET('Game Board'!O8,AE4+11,A19)&amp;" - "&amp;OFFSET('Game Board'!P8,AE4+11,A19),"")</f>
        <v xml:space="preserve"> - </v>
      </c>
      <c r="AF19" s="133" t="str">
        <f ca="1">IF(C19&lt;&gt;"",OFFSET('Game Board'!O8,AF4+11,A19)&amp;" - "&amp;OFFSET('Game Board'!P8,AF4+11,A19),"")</f>
        <v xml:space="preserve"> - </v>
      </c>
      <c r="AG19" s="133" t="str">
        <f ca="1">IF(C19&lt;&gt;"",OFFSET('Game Board'!O8,AG4+11,A19)&amp;" - "&amp;OFFSET('Game Board'!P8,AG4+11,A19),"")</f>
        <v xml:space="preserve"> - </v>
      </c>
      <c r="AH19" s="133" t="str">
        <f ca="1">IF(C19&lt;&gt;"",OFFSET('Game Board'!O8,AH4+11,A19)&amp;" - "&amp;OFFSET('Game Board'!P8,AH4+11,A19),"")</f>
        <v xml:space="preserve"> - </v>
      </c>
      <c r="AI19" s="133" t="str">
        <f ca="1">IF(C19&lt;&gt;"",OFFSET('Game Board'!O8,AI4+11,A19)&amp;" - "&amp;OFFSET('Game Board'!P8,AI4+11,A19),"")</f>
        <v xml:space="preserve"> - </v>
      </c>
      <c r="AJ19" s="133" t="str">
        <f ca="1">IF(C19&lt;&gt;"",OFFSET('Game Board'!O8,AJ4+11,A19)&amp;" - "&amp;OFFSET('Game Board'!P8,AJ4+11,A19),"")</f>
        <v xml:space="preserve"> - </v>
      </c>
      <c r="AK19" s="133" t="str">
        <f ca="1">IF(C19&lt;&gt;"",OFFSET('Game Board'!O8,AK4+11,A19)&amp;" - "&amp;OFFSET('Game Board'!P8,AK4+11,A19),"")</f>
        <v xml:space="preserve"> - </v>
      </c>
      <c r="AL19" s="133" t="str">
        <f ca="1">IF(C19&lt;&gt;"",OFFSET('Game Board'!O8,AL4+11,A19)&amp;" - "&amp;OFFSET('Game Board'!P8,AL4+11,A19),"")</f>
        <v xml:space="preserve"> - </v>
      </c>
    </row>
    <row r="20" spans="1:38" ht="15" customHeight="1" x14ac:dyDescent="0.25">
      <c r="A20" s="130">
        <f t="shared" si="2"/>
        <v>99</v>
      </c>
      <c r="B20" s="131">
        <v>10</v>
      </c>
      <c r="C20" s="190" t="str">
        <f>IF('Participant Setup'!C15&lt;&gt;"",'Participant Setup'!C15,"")</f>
        <v>Player 10</v>
      </c>
      <c r="D20" s="132">
        <f t="shared" ca="1" si="1"/>
        <v>0</v>
      </c>
      <c r="E20" s="134">
        <f ca="1">IF(C20&lt;&gt;"",OFFSET('Game Board'!M7,G4-1,A20),0)</f>
        <v>0</v>
      </c>
      <c r="F20" s="134">
        <f ca="1">IF(C20&lt;&gt;"",OFFSET('Game Board'!M55,G4-1,A20),0)</f>
        <v>0</v>
      </c>
      <c r="G20" s="133" t="str">
        <f ca="1">IF(C20&lt;&gt;"",OFFSET('Game Board'!O8,G4-1,A20)&amp;" - "&amp;OFFSET('Game Board'!P8,G4-1,A20),"")</f>
        <v xml:space="preserve"> - </v>
      </c>
      <c r="H20" s="133" t="str">
        <f ca="1">IF(C20&lt;&gt;"",OFFSET('Game Board'!O8,H4-1,A20)&amp;" - "&amp;OFFSET('Game Board'!P8,H4-1,A20),"")</f>
        <v xml:space="preserve"> - </v>
      </c>
      <c r="I20" s="133" t="str">
        <f ca="1">IF(C20&lt;&gt;"",OFFSET('Game Board'!O8,I4-1,A20)&amp;" - "&amp;OFFSET('Game Board'!P8,I4-1,A20),"")</f>
        <v xml:space="preserve"> - </v>
      </c>
      <c r="J20" s="133" t="str">
        <f ca="1">IF(C20&lt;&gt;"",OFFSET('Game Board'!O8,J4-1,A20)&amp;" - "&amp;OFFSET('Game Board'!P8,J4-1,A20),"")</f>
        <v xml:space="preserve"> - </v>
      </c>
      <c r="K20" s="133" t="str">
        <f ca="1">IF(C20&lt;&gt;"",OFFSET('Game Board'!O8,K4-1,A20)&amp;" - "&amp;OFFSET('Game Board'!P8,K4-1,A20),"")</f>
        <v xml:space="preserve"> - </v>
      </c>
      <c r="L20" s="133" t="str">
        <f ca="1">IF(C20&lt;&gt;"",OFFSET('Game Board'!O8,L4-1,A20)&amp;" - "&amp;OFFSET('Game Board'!P8,L4-1,A20),"")</f>
        <v xml:space="preserve"> - </v>
      </c>
      <c r="M20" s="133" t="str">
        <f ca="1">IF(C20&lt;&gt;"",OFFSET('Game Board'!O8,M4-1,A20)&amp;" - "&amp;OFFSET('Game Board'!P8,M4-1,A20),"")</f>
        <v xml:space="preserve"> - </v>
      </c>
      <c r="N20" s="133" t="str">
        <f ca="1">IF(C20&lt;&gt;"",OFFSET('Game Board'!O8,N4-1,A20)&amp;" - "&amp;OFFSET('Game Board'!P8,N4-1,A20),"")</f>
        <v xml:space="preserve"> - </v>
      </c>
      <c r="O20" s="133" t="str">
        <f ca="1">IF(C20&lt;&gt;"",OFFSET('Game Board'!O8,O4-1,A20)&amp;" - "&amp;OFFSET('Game Board'!P8,O4-1,A20),"")</f>
        <v xml:space="preserve"> - </v>
      </c>
      <c r="P20" s="133" t="str">
        <f ca="1">IF(C20&lt;&gt;"",OFFSET('Game Board'!O8,P4-1,A20)&amp;" - "&amp;OFFSET('Game Board'!P8,P4-1,A20),"")</f>
        <v xml:space="preserve"> - </v>
      </c>
      <c r="Q20" s="133" t="str">
        <f ca="1">IF(C20&lt;&gt;"",OFFSET('Game Board'!O8,Q4-1,A20)&amp;" - "&amp;OFFSET('Game Board'!P8,Q4-1,A20),"")</f>
        <v xml:space="preserve"> - </v>
      </c>
      <c r="R20" s="133" t="str">
        <f ca="1">IF(C20&lt;&gt;"",OFFSET('Game Board'!O8,R4-1,A20)&amp;" - "&amp;OFFSET('Game Board'!P8,R4-1,A20),"")</f>
        <v xml:space="preserve"> - </v>
      </c>
      <c r="S20" s="133" t="str">
        <f ca="1">IF(C20&lt;&gt;"",OFFSET('Game Board'!O8,S4-1,A20)&amp;" - "&amp;OFFSET('Game Board'!P8,S4-1,A20),"")</f>
        <v xml:space="preserve"> - </v>
      </c>
      <c r="T20" s="133" t="str">
        <f ca="1">IF(C20&lt;&gt;"",OFFSET('Game Board'!O8,T4-1,A20)&amp;" - "&amp;OFFSET('Game Board'!P8,T4-1,A20),"")</f>
        <v xml:space="preserve"> - </v>
      </c>
      <c r="U20" s="133" t="str">
        <f ca="1">IF(C20&lt;&gt;"",OFFSET('Game Board'!O8,U4-1,A20)&amp;" - "&amp;OFFSET('Game Board'!P8,U4-1,A20),"")</f>
        <v xml:space="preserve"> - </v>
      </c>
      <c r="V20" s="133" t="str">
        <f ca="1">IF(C20&lt;&gt;"",OFFSET('Game Board'!O8,V4-1,A20)&amp;" - "&amp;OFFSET('Game Board'!P8,V4-1,A20),"")</f>
        <v xml:space="preserve"> - </v>
      </c>
      <c r="W20" s="133" t="str">
        <f ca="1">IF(C20&lt;&gt;"",OFFSET('Game Board'!O8,W4-1,A20)&amp;" - "&amp;OFFSET('Game Board'!P8,W4-1,A20),"")</f>
        <v xml:space="preserve"> - </v>
      </c>
      <c r="X20" s="133" t="str">
        <f ca="1">IF(C20&lt;&gt;"",OFFSET('Game Board'!O8,X4-1,A20)&amp;" - "&amp;OFFSET('Game Board'!P8,X4-1,A20),"")</f>
        <v xml:space="preserve"> - </v>
      </c>
      <c r="Y20" s="133" t="str">
        <f ca="1">IF(C20&lt;&gt;"",OFFSET('Game Board'!O8,Y4-1,A20)&amp;" - "&amp;OFFSET('Game Board'!P8,Y4-1,A20),"")</f>
        <v xml:space="preserve"> - </v>
      </c>
      <c r="Z20" s="133" t="str">
        <f ca="1">IF(C20&lt;&gt;"",OFFSET('Game Board'!O8,Z4-1,A20)&amp;" - "&amp;OFFSET('Game Board'!P8,Z4-1,A20),"")</f>
        <v xml:space="preserve"> - </v>
      </c>
      <c r="AA20" s="133" t="str">
        <f ca="1">IF(C20&lt;&gt;"",OFFSET('Game Board'!O8,AA4-1,A20)&amp;" - "&amp;OFFSET('Game Board'!P8,AA4-1,A20),"")</f>
        <v xml:space="preserve"> - </v>
      </c>
      <c r="AB20" s="133" t="str">
        <f ca="1">IF(C20&lt;&gt;"",OFFSET('Game Board'!O8,AB4-1,A20)&amp;" - "&amp;OFFSET('Game Board'!P8,AB4-1,A20),"")</f>
        <v xml:space="preserve"> - </v>
      </c>
      <c r="AC20" s="133" t="str">
        <f ca="1">IF(C20&lt;&gt;"",OFFSET('Game Board'!O8,AC4-1,A20)&amp;" - "&amp;OFFSET('Game Board'!P8,AC4-1,A20),"")</f>
        <v xml:space="preserve"> - </v>
      </c>
      <c r="AD20" s="133" t="str">
        <f ca="1">IF(C20&lt;&gt;"",OFFSET('Game Board'!O8,AD4-1,A20)&amp;" - "&amp;OFFSET('Game Board'!P8,AD4-1,A20),"")</f>
        <v xml:space="preserve"> - </v>
      </c>
      <c r="AE20" s="133" t="str">
        <f ca="1">IF(C20&lt;&gt;"",OFFSET('Game Board'!O8,AE4+11,A20)&amp;" - "&amp;OFFSET('Game Board'!P8,AE4+11,A20),"")</f>
        <v xml:space="preserve"> - </v>
      </c>
      <c r="AF20" s="133" t="str">
        <f ca="1">IF(C20&lt;&gt;"",OFFSET('Game Board'!O8,AF4+11,A20)&amp;" - "&amp;OFFSET('Game Board'!P8,AF4+11,A20),"")</f>
        <v xml:space="preserve"> - </v>
      </c>
      <c r="AG20" s="133" t="str">
        <f ca="1">IF(C20&lt;&gt;"",OFFSET('Game Board'!O8,AG4+11,A20)&amp;" - "&amp;OFFSET('Game Board'!P8,AG4+11,A20),"")</f>
        <v xml:space="preserve"> - </v>
      </c>
      <c r="AH20" s="133" t="str">
        <f ca="1">IF(C20&lt;&gt;"",OFFSET('Game Board'!O8,AH4+11,A20)&amp;" - "&amp;OFFSET('Game Board'!P8,AH4+11,A20),"")</f>
        <v xml:space="preserve"> - </v>
      </c>
      <c r="AI20" s="133" t="str">
        <f ca="1">IF(C20&lt;&gt;"",OFFSET('Game Board'!O8,AI4+11,A20)&amp;" - "&amp;OFFSET('Game Board'!P8,AI4+11,A20),"")</f>
        <v xml:space="preserve"> - </v>
      </c>
      <c r="AJ20" s="133" t="str">
        <f ca="1">IF(C20&lt;&gt;"",OFFSET('Game Board'!O8,AJ4+11,A20)&amp;" - "&amp;OFFSET('Game Board'!P8,AJ4+11,A20),"")</f>
        <v xml:space="preserve"> - </v>
      </c>
      <c r="AK20" s="133" t="str">
        <f ca="1">IF(C20&lt;&gt;"",OFFSET('Game Board'!O8,AK4+11,A20)&amp;" - "&amp;OFFSET('Game Board'!P8,AK4+11,A20),"")</f>
        <v xml:space="preserve"> - </v>
      </c>
      <c r="AL20" s="133" t="str">
        <f ca="1">IF(C20&lt;&gt;"",OFFSET('Game Board'!O8,AL4+11,A20)&amp;" - "&amp;OFFSET('Game Board'!P8,AL4+11,A20),"")</f>
        <v xml:space="preserve"> - </v>
      </c>
    </row>
    <row r="21" spans="1:38" ht="15.95" customHeight="1" x14ac:dyDescent="0.25">
      <c r="B21" s="185" t="s">
        <v>155</v>
      </c>
    </row>
    <row r="22" spans="1:38" s="130" customFormat="1" ht="15.95" hidden="1" customHeight="1" x14ac:dyDescent="0.25">
      <c r="B22" s="296" t="s">
        <v>203</v>
      </c>
      <c r="F22" s="130" t="s">
        <v>204</v>
      </c>
    </row>
    <row r="23" spans="1:38" s="130" customFormat="1" hidden="1" x14ac:dyDescent="0.25">
      <c r="B23" s="197"/>
      <c r="F23" s="297" t="s">
        <v>177</v>
      </c>
      <c r="G23" s="298">
        <f ca="1">COUNTIFS(G11:G20,F23)</f>
        <v>0</v>
      </c>
      <c r="H23" s="298">
        <f ca="1">COUNTIFS(H11:H20,F23)</f>
        <v>0</v>
      </c>
      <c r="I23" s="298">
        <f ca="1">COUNTIFS(I11:I20,F23)</f>
        <v>0</v>
      </c>
      <c r="J23" s="298">
        <f ca="1">COUNTIFS(J11:J20,F23)</f>
        <v>0</v>
      </c>
      <c r="K23" s="298">
        <f ca="1">COUNTIFS(K11:K20,F23)</f>
        <v>0</v>
      </c>
      <c r="L23" s="298">
        <f ca="1">COUNTIFS(L11:L20,F23)</f>
        <v>0</v>
      </c>
      <c r="M23" s="298">
        <f ca="1">COUNTIFS(M11:M20,F23)</f>
        <v>0</v>
      </c>
      <c r="N23" s="298">
        <f ca="1">COUNTIFS(N11:N20,F23)</f>
        <v>0</v>
      </c>
      <c r="O23" s="298">
        <f ca="1">COUNTIFS(O11:O20,F23)</f>
        <v>0</v>
      </c>
      <c r="P23" s="298">
        <f ca="1">COUNTIFS(P11:P20,F23)</f>
        <v>0</v>
      </c>
      <c r="Q23" s="298">
        <f ca="1">COUNTIFS(Q11:Q20,F23)</f>
        <v>0</v>
      </c>
      <c r="R23" s="298">
        <f ca="1">COUNTIFS(R11:R20,F23)</f>
        <v>0</v>
      </c>
      <c r="S23" s="298">
        <f ca="1">COUNTIFS(S11:S20,F23)</f>
        <v>0</v>
      </c>
      <c r="T23" s="298">
        <f ca="1">COUNTIFS(T11:T20,F23)</f>
        <v>0</v>
      </c>
      <c r="U23" s="298">
        <f ca="1">COUNTIFS(U11:U20,F23)</f>
        <v>0</v>
      </c>
      <c r="V23" s="298">
        <f ca="1">COUNTIFS(V11:V20,F23)</f>
        <v>0</v>
      </c>
      <c r="W23" s="298">
        <f ca="1">COUNTIFS(W11:W20,F23)</f>
        <v>0</v>
      </c>
      <c r="X23" s="298">
        <f ca="1">COUNTIFS(X11:X20,F23)</f>
        <v>0</v>
      </c>
      <c r="Y23" s="298">
        <f ca="1">COUNTIFS(Y11:Y20,F23)</f>
        <v>0</v>
      </c>
      <c r="Z23" s="298">
        <f ca="1">COUNTIFS(Z11:Z20,F23)</f>
        <v>0</v>
      </c>
      <c r="AA23" s="298">
        <f ca="1">COUNTIFS(AA11:AA20,F23)</f>
        <v>0</v>
      </c>
      <c r="AB23" s="298">
        <f ca="1">COUNTIFS(AB11:AB20,F23)</f>
        <v>0</v>
      </c>
      <c r="AC23" s="298">
        <f ca="1">COUNTIFS(AC11:AC20,F23)</f>
        <v>0</v>
      </c>
      <c r="AD23" s="298">
        <f ca="1">COUNTIFS(AD11:AD20,F23)</f>
        <v>0</v>
      </c>
      <c r="AE23" s="298">
        <f ca="1">COUNTIFS(AE11:AE20,F23)</f>
        <v>0</v>
      </c>
      <c r="AF23" s="298">
        <f ca="1">COUNTIFS(AF11:AF20,F23)</f>
        <v>0</v>
      </c>
      <c r="AG23" s="298">
        <f ca="1">COUNTIFS(AG11:AG20,F23)</f>
        <v>0</v>
      </c>
      <c r="AH23" s="298">
        <f ca="1">COUNTIFS(AH11:AH20,F23)</f>
        <v>0</v>
      </c>
      <c r="AI23" s="298">
        <f ca="1">COUNTIFS(AI11:AI20,F23)</f>
        <v>0</v>
      </c>
      <c r="AJ23" s="298">
        <f ca="1">COUNTIFS(AJ11:AJ20,F23)</f>
        <v>0</v>
      </c>
      <c r="AK23" s="298">
        <f ca="1">COUNTIFS(AK11:AK20,F23)</f>
        <v>0</v>
      </c>
      <c r="AL23" s="298">
        <f ca="1">COUNTIFS(AL11:AL20,F23)</f>
        <v>0</v>
      </c>
    </row>
    <row r="24" spans="1:38" s="130" customFormat="1" hidden="1" x14ac:dyDescent="0.25">
      <c r="B24" s="197"/>
      <c r="F24" s="297" t="s">
        <v>178</v>
      </c>
      <c r="G24" s="298">
        <f ca="1">COUNTIFS(G11:G20,F24)</f>
        <v>0</v>
      </c>
      <c r="H24" s="298">
        <f ca="1">COUNTIFS(H11:H20,F24)</f>
        <v>0</v>
      </c>
      <c r="I24" s="298">
        <f ca="1">COUNTIFS(I11:I20,F24)</f>
        <v>0</v>
      </c>
      <c r="J24" s="298">
        <f ca="1">COUNTIFS(J11:J20,F24)</f>
        <v>0</v>
      </c>
      <c r="K24" s="298">
        <f ca="1">COUNTIFS(K11:K20,F24)</f>
        <v>0</v>
      </c>
      <c r="L24" s="298">
        <f ca="1">COUNTIFS(L11:L20,F24)</f>
        <v>0</v>
      </c>
      <c r="M24" s="298">
        <f ca="1">COUNTIFS(M11:M20,F24)</f>
        <v>0</v>
      </c>
      <c r="N24" s="298">
        <f ca="1">COUNTIFS(N11:N20,F24)</f>
        <v>0</v>
      </c>
      <c r="O24" s="298">
        <f ca="1">COUNTIFS(O11:O20,F24)</f>
        <v>0</v>
      </c>
      <c r="P24" s="298">
        <f ca="1">COUNTIFS(P11:P20,F24)</f>
        <v>0</v>
      </c>
      <c r="Q24" s="298">
        <f ca="1">COUNTIFS(Q11:Q20,F24)</f>
        <v>0</v>
      </c>
      <c r="R24" s="298">
        <f ca="1">COUNTIFS(R11:R20,F24)</f>
        <v>0</v>
      </c>
      <c r="S24" s="298">
        <f ca="1">COUNTIFS(S11:S20,F24)</f>
        <v>0</v>
      </c>
      <c r="T24" s="298">
        <f ca="1">COUNTIFS(T11:T20,F24)</f>
        <v>0</v>
      </c>
      <c r="U24" s="298">
        <f ca="1">COUNTIFS(U11:U20,F24)</f>
        <v>0</v>
      </c>
      <c r="V24" s="298">
        <f ca="1">COUNTIFS(V11:V20,F24)</f>
        <v>0</v>
      </c>
      <c r="W24" s="298">
        <f ca="1">COUNTIFS(W11:W20,F24)</f>
        <v>0</v>
      </c>
      <c r="X24" s="298">
        <f ca="1">COUNTIFS(X11:X20,F24)</f>
        <v>0</v>
      </c>
      <c r="Y24" s="298">
        <f ca="1">COUNTIFS(Y11:Y20,F24)</f>
        <v>0</v>
      </c>
      <c r="Z24" s="298">
        <f ca="1">COUNTIFS(Z11:Z20,F24)</f>
        <v>0</v>
      </c>
      <c r="AA24" s="298">
        <f ca="1">COUNTIFS(AA11:AA20,F24)</f>
        <v>0</v>
      </c>
      <c r="AB24" s="298">
        <f ca="1">COUNTIFS(AB11:AB20,F24)</f>
        <v>0</v>
      </c>
      <c r="AC24" s="298">
        <f ca="1">COUNTIFS(AC11:AC20,F24)</f>
        <v>0</v>
      </c>
      <c r="AD24" s="298">
        <f ca="1">COUNTIFS(AD11:AD20,F24)</f>
        <v>0</v>
      </c>
      <c r="AE24" s="298">
        <f ca="1">COUNTIFS(AE11:AE20,F24)</f>
        <v>0</v>
      </c>
      <c r="AF24" s="298">
        <f ca="1">COUNTIFS(AF11:AF20,F24)</f>
        <v>0</v>
      </c>
      <c r="AG24" s="298">
        <f ca="1">COUNTIFS(AG11:AG20,F24)</f>
        <v>0</v>
      </c>
      <c r="AH24" s="298">
        <f ca="1">COUNTIFS(AH11:AH20,F24)</f>
        <v>0</v>
      </c>
      <c r="AI24" s="298">
        <f ca="1">COUNTIFS(AI11:AI20,F24)</f>
        <v>0</v>
      </c>
      <c r="AJ24" s="298">
        <f ca="1">COUNTIFS(AJ11:AJ20,F24)</f>
        <v>0</v>
      </c>
      <c r="AK24" s="298">
        <f ca="1">COUNTIFS(AK11:AK20,F24)</f>
        <v>0</v>
      </c>
      <c r="AL24" s="298">
        <f ca="1">COUNTIFS(AL11:AL20,F24)</f>
        <v>0</v>
      </c>
    </row>
    <row r="25" spans="1:38" s="130" customFormat="1" hidden="1" x14ac:dyDescent="0.25">
      <c r="B25" s="197"/>
      <c r="F25" s="297" t="s">
        <v>183</v>
      </c>
      <c r="G25" s="298">
        <f ca="1">COUNTIFS(G11:G20,F25)</f>
        <v>0</v>
      </c>
      <c r="H25" s="298">
        <f ca="1">COUNTIFS(H11:H20,F25)</f>
        <v>0</v>
      </c>
      <c r="I25" s="298">
        <f ca="1">COUNTIFS(I11:I20,F25)</f>
        <v>0</v>
      </c>
      <c r="J25" s="298">
        <f ca="1">COUNTIFS(J11:J20,F25)</f>
        <v>0</v>
      </c>
      <c r="K25" s="298">
        <f ca="1">COUNTIFS(K11:K20,F25)</f>
        <v>0</v>
      </c>
      <c r="L25" s="298">
        <f ca="1">COUNTIFS(L11:L20,F25)</f>
        <v>0</v>
      </c>
      <c r="M25" s="298">
        <f ca="1">COUNTIFS(M11:M20,F25)</f>
        <v>0</v>
      </c>
      <c r="N25" s="298">
        <f ca="1">COUNTIFS(N11:N20,F25)</f>
        <v>0</v>
      </c>
      <c r="O25" s="298">
        <f ca="1">COUNTIFS(O11:O20,F25)</f>
        <v>0</v>
      </c>
      <c r="P25" s="298">
        <f ca="1">COUNTIFS(P11:P20,F25)</f>
        <v>0</v>
      </c>
      <c r="Q25" s="298">
        <f ca="1">COUNTIFS(Q11:Q20,F25)</f>
        <v>0</v>
      </c>
      <c r="R25" s="298">
        <f ca="1">COUNTIFS(R11:R20,F25)</f>
        <v>0</v>
      </c>
      <c r="S25" s="298">
        <f ca="1">COUNTIFS(S11:S20,F25)</f>
        <v>0</v>
      </c>
      <c r="T25" s="298">
        <f ca="1">COUNTIFS(T11:T20,F25)</f>
        <v>0</v>
      </c>
      <c r="U25" s="298">
        <f ca="1">COUNTIFS(U11:U20,F25)</f>
        <v>0</v>
      </c>
      <c r="V25" s="298">
        <f ca="1">COUNTIFS(V11:V20,F25)</f>
        <v>0</v>
      </c>
      <c r="W25" s="298">
        <f ca="1">COUNTIFS(W11:W20,F25)</f>
        <v>0</v>
      </c>
      <c r="X25" s="298">
        <f ca="1">COUNTIFS(X11:X20,F25)</f>
        <v>0</v>
      </c>
      <c r="Y25" s="298">
        <f ca="1">COUNTIFS(Y11:Y20,F25)</f>
        <v>0</v>
      </c>
      <c r="Z25" s="298">
        <f ca="1">COUNTIFS(Z11:Z20,F25)</f>
        <v>0</v>
      </c>
      <c r="AA25" s="298">
        <f ca="1">COUNTIFS(AA11:AA20,F25)</f>
        <v>0</v>
      </c>
      <c r="AB25" s="298">
        <f ca="1">COUNTIFS(AB11:AB20,F25)</f>
        <v>0</v>
      </c>
      <c r="AC25" s="298">
        <f ca="1">COUNTIFS(AC11:AC20,F25)</f>
        <v>0</v>
      </c>
      <c r="AD25" s="298">
        <f ca="1">COUNTIFS(AD11:AD20,F25)</f>
        <v>0</v>
      </c>
      <c r="AE25" s="298">
        <f ca="1">COUNTIFS(AE11:AE20,F25)</f>
        <v>0</v>
      </c>
      <c r="AF25" s="298">
        <f ca="1">COUNTIFS(AF11:AF20,F25)</f>
        <v>0</v>
      </c>
      <c r="AG25" s="298">
        <f ca="1">COUNTIFS(AG11:AG20,F25)</f>
        <v>0</v>
      </c>
      <c r="AH25" s="298">
        <f ca="1">COUNTIFS(AH11:AH20,F25)</f>
        <v>0</v>
      </c>
      <c r="AI25" s="298">
        <f ca="1">COUNTIFS(AI11:AI20,F25)</f>
        <v>0</v>
      </c>
      <c r="AJ25" s="298">
        <f ca="1">COUNTIFS(AJ11:AJ20,F25)</f>
        <v>0</v>
      </c>
      <c r="AK25" s="298">
        <f ca="1">COUNTIFS(AK11:AK20,F25)</f>
        <v>0</v>
      </c>
      <c r="AL25" s="298">
        <f ca="1">COUNTIFS(AL11:AL20,F25)</f>
        <v>0</v>
      </c>
    </row>
    <row r="26" spans="1:38" s="130" customFormat="1" hidden="1" x14ac:dyDescent="0.25">
      <c r="B26" s="197"/>
      <c r="F26" s="297" t="s">
        <v>182</v>
      </c>
      <c r="G26" s="298">
        <f ca="1">COUNTIFS(G11:G20,F26)</f>
        <v>0</v>
      </c>
      <c r="H26" s="298">
        <f ca="1">COUNTIFS(H11:H20,F26)</f>
        <v>0</v>
      </c>
      <c r="I26" s="298">
        <f ca="1">COUNTIFS(I11:I20,F26)</f>
        <v>0</v>
      </c>
      <c r="J26" s="298">
        <f ca="1">COUNTIFS(J11:J20,F26)</f>
        <v>0</v>
      </c>
      <c r="K26" s="298">
        <f ca="1">COUNTIFS(K11:K20,F26)</f>
        <v>0</v>
      </c>
      <c r="L26" s="298">
        <f ca="1">COUNTIFS(L11:L20,F26)</f>
        <v>0</v>
      </c>
      <c r="M26" s="298">
        <f ca="1">COUNTIFS(M11:M20,F26)</f>
        <v>0</v>
      </c>
      <c r="N26" s="298">
        <f ca="1">COUNTIFS(N11:N20,F26)</f>
        <v>0</v>
      </c>
      <c r="O26" s="298">
        <f ca="1">COUNTIFS(O11:O20,F26)</f>
        <v>0</v>
      </c>
      <c r="P26" s="298">
        <f ca="1">COUNTIFS(P11:P20,F26)</f>
        <v>0</v>
      </c>
      <c r="Q26" s="298">
        <f ca="1">COUNTIFS(Q11:Q20,F26)</f>
        <v>0</v>
      </c>
      <c r="R26" s="298">
        <f ca="1">COUNTIFS(R11:R20,F26)</f>
        <v>0</v>
      </c>
      <c r="S26" s="298">
        <f ca="1">COUNTIFS(S11:S20,F26)</f>
        <v>0</v>
      </c>
      <c r="T26" s="298">
        <f ca="1">COUNTIFS(T11:T20,F26)</f>
        <v>0</v>
      </c>
      <c r="U26" s="298">
        <f ca="1">COUNTIFS(U11:U20,F26)</f>
        <v>0</v>
      </c>
      <c r="V26" s="298">
        <f ca="1">COUNTIFS(V11:V20,F26)</f>
        <v>0</v>
      </c>
      <c r="W26" s="298">
        <f ca="1">COUNTIFS(W11:W20,F26)</f>
        <v>0</v>
      </c>
      <c r="X26" s="298">
        <f ca="1">COUNTIFS(X11:X20,F26)</f>
        <v>0</v>
      </c>
      <c r="Y26" s="298">
        <f ca="1">COUNTIFS(Y11:Y20,F26)</f>
        <v>0</v>
      </c>
      <c r="Z26" s="298">
        <f ca="1">COUNTIFS(Z11:Z20,F26)</f>
        <v>0</v>
      </c>
      <c r="AA26" s="298">
        <f ca="1">COUNTIFS(AA11:AA20,F26)</f>
        <v>0</v>
      </c>
      <c r="AB26" s="298">
        <f ca="1">COUNTIFS(AB11:AB20,F26)</f>
        <v>0</v>
      </c>
      <c r="AC26" s="298">
        <f ca="1">COUNTIFS(AC11:AC20,F26)</f>
        <v>0</v>
      </c>
      <c r="AD26" s="298">
        <f ca="1">COUNTIFS(AD11:AD20,F26)</f>
        <v>0</v>
      </c>
      <c r="AE26" s="298">
        <f ca="1">COUNTIFS(AE11:AE20,F26)</f>
        <v>0</v>
      </c>
      <c r="AF26" s="298">
        <f ca="1">COUNTIFS(AF11:AF20,F26)</f>
        <v>0</v>
      </c>
      <c r="AG26" s="298">
        <f ca="1">COUNTIFS(AG11:AG20,F26)</f>
        <v>0</v>
      </c>
      <c r="AH26" s="298">
        <f ca="1">COUNTIFS(AH11:AH20,F26)</f>
        <v>0</v>
      </c>
      <c r="AI26" s="298">
        <f ca="1">COUNTIFS(AI11:AI20,F26)</f>
        <v>0</v>
      </c>
      <c r="AJ26" s="298">
        <f ca="1">COUNTIFS(AJ11:AJ20,F26)</f>
        <v>0</v>
      </c>
      <c r="AK26" s="298">
        <f ca="1">COUNTIFS(AK11:AK20,F26)</f>
        <v>0</v>
      </c>
      <c r="AL26" s="298">
        <f ca="1">COUNTIFS(AL11:AL20,F26)</f>
        <v>0</v>
      </c>
    </row>
    <row r="27" spans="1:38" s="130" customFormat="1" hidden="1" x14ac:dyDescent="0.25">
      <c r="B27" s="197"/>
      <c r="F27" s="297" t="s">
        <v>179</v>
      </c>
      <c r="G27" s="298">
        <f ca="1">COUNTIFS(G11:G20,F27)</f>
        <v>0</v>
      </c>
      <c r="H27" s="298">
        <f ca="1">COUNTIFS(H11:H20,F27)</f>
        <v>0</v>
      </c>
      <c r="I27" s="298">
        <f ca="1">COUNTIFS(I11:I20,F27)</f>
        <v>0</v>
      </c>
      <c r="J27" s="298">
        <f ca="1">COUNTIFS(J11:J20,F27)</f>
        <v>0</v>
      </c>
      <c r="K27" s="298">
        <f ca="1">COUNTIFS(K11:K20,F27)</f>
        <v>0</v>
      </c>
      <c r="L27" s="298">
        <f ca="1">COUNTIFS(L11:L20,F27)</f>
        <v>0</v>
      </c>
      <c r="M27" s="298">
        <f ca="1">COUNTIFS(M11:M20,F27)</f>
        <v>0</v>
      </c>
      <c r="N27" s="298">
        <f ca="1">COUNTIFS(N11:N20,F27)</f>
        <v>0</v>
      </c>
      <c r="O27" s="298">
        <f ca="1">COUNTIFS(O11:O20,F27)</f>
        <v>0</v>
      </c>
      <c r="P27" s="298">
        <f ca="1">COUNTIFS(P11:P20,F27)</f>
        <v>0</v>
      </c>
      <c r="Q27" s="298">
        <f ca="1">COUNTIFS(Q11:Q20,F27)</f>
        <v>0</v>
      </c>
      <c r="R27" s="298">
        <f ca="1">COUNTIFS(R11:R20,F27)</f>
        <v>0</v>
      </c>
      <c r="S27" s="298">
        <f ca="1">COUNTIFS(S11:S20,F27)</f>
        <v>0</v>
      </c>
      <c r="T27" s="298">
        <f ca="1">COUNTIFS(T11:T20,F27)</f>
        <v>0</v>
      </c>
      <c r="U27" s="298">
        <f ca="1">COUNTIFS(U11:U20,F27)</f>
        <v>0</v>
      </c>
      <c r="V27" s="298">
        <f ca="1">COUNTIFS(V11:V20,F27)</f>
        <v>0</v>
      </c>
      <c r="W27" s="298">
        <f ca="1">COUNTIFS(W11:W20,F27)</f>
        <v>0</v>
      </c>
      <c r="X27" s="298">
        <f ca="1">COUNTIFS(X11:X20,F27)</f>
        <v>0</v>
      </c>
      <c r="Y27" s="298">
        <f ca="1">COUNTIFS(Y11:Y20,F27)</f>
        <v>0</v>
      </c>
      <c r="Z27" s="298">
        <f ca="1">COUNTIFS(Z11:Z20,F27)</f>
        <v>0</v>
      </c>
      <c r="AA27" s="298">
        <f ca="1">COUNTIFS(AA11:AA20,F27)</f>
        <v>0</v>
      </c>
      <c r="AB27" s="298">
        <f ca="1">COUNTIFS(AB11:AB20,F27)</f>
        <v>0</v>
      </c>
      <c r="AC27" s="298">
        <f ca="1">COUNTIFS(AC11:AC20,F27)</f>
        <v>0</v>
      </c>
      <c r="AD27" s="298">
        <f ca="1">COUNTIFS(AD11:AD20,F27)</f>
        <v>0</v>
      </c>
      <c r="AE27" s="298">
        <f ca="1">COUNTIFS(AE11:AE20,F27)</f>
        <v>0</v>
      </c>
      <c r="AF27" s="298">
        <f ca="1">COUNTIFS(AF11:AF20,F27)</f>
        <v>0</v>
      </c>
      <c r="AG27" s="298">
        <f ca="1">COUNTIFS(AG11:AG20,F27)</f>
        <v>0</v>
      </c>
      <c r="AH27" s="298">
        <f ca="1">COUNTIFS(AH11:AH20,F27)</f>
        <v>0</v>
      </c>
      <c r="AI27" s="298">
        <f ca="1">COUNTIFS(AI11:AI20,F27)</f>
        <v>0</v>
      </c>
      <c r="AJ27" s="298">
        <f ca="1">COUNTIFS(AJ11:AJ20,F27)</f>
        <v>0</v>
      </c>
      <c r="AK27" s="298">
        <f ca="1">COUNTIFS(AK11:AK20,F27)</f>
        <v>0</v>
      </c>
      <c r="AL27" s="298">
        <f ca="1">COUNTIFS(AL11:AL20,F27)</f>
        <v>0</v>
      </c>
    </row>
    <row r="28" spans="1:38" s="130" customFormat="1" hidden="1" x14ac:dyDescent="0.25">
      <c r="B28" s="197"/>
      <c r="F28" s="297" t="s">
        <v>200</v>
      </c>
      <c r="G28" s="298">
        <f ca="1">COUNTIFS(G11:G20,F28)</f>
        <v>0</v>
      </c>
      <c r="H28" s="298">
        <f ca="1">COUNTIFS(H11:H20,F28)</f>
        <v>0</v>
      </c>
      <c r="I28" s="298">
        <f ca="1">COUNTIFS(I11:I20,F28)</f>
        <v>0</v>
      </c>
      <c r="J28" s="298">
        <f ca="1">COUNTIFS(J11:J20,F28)</f>
        <v>0</v>
      </c>
      <c r="K28" s="298">
        <f ca="1">COUNTIFS(K11:K20,F28)</f>
        <v>0</v>
      </c>
      <c r="L28" s="298">
        <f ca="1">COUNTIFS(L11:L20,F28)</f>
        <v>0</v>
      </c>
      <c r="M28" s="298">
        <f ca="1">COUNTIFS(M11:M20,F28)</f>
        <v>0</v>
      </c>
      <c r="N28" s="298">
        <f ca="1">COUNTIFS(N11:N20,F28)</f>
        <v>0</v>
      </c>
      <c r="O28" s="298">
        <f ca="1">COUNTIFS(O11:O20,F28)</f>
        <v>0</v>
      </c>
      <c r="P28" s="298">
        <f ca="1">COUNTIFS(P11:P20,F28)</f>
        <v>0</v>
      </c>
      <c r="Q28" s="298">
        <f ca="1">COUNTIFS(Q11:Q20,F28)</f>
        <v>0</v>
      </c>
      <c r="R28" s="298">
        <f ca="1">COUNTIFS(R11:R20,F28)</f>
        <v>0</v>
      </c>
      <c r="S28" s="298">
        <f ca="1">COUNTIFS(S11:S20,F28)</f>
        <v>0</v>
      </c>
      <c r="T28" s="298">
        <f ca="1">COUNTIFS(T11:T20,F28)</f>
        <v>0</v>
      </c>
      <c r="U28" s="298">
        <f ca="1">COUNTIFS(U11:U20,F28)</f>
        <v>0</v>
      </c>
      <c r="V28" s="298">
        <f ca="1">COUNTIFS(V11:V20,F28)</f>
        <v>0</v>
      </c>
      <c r="W28" s="298">
        <f ca="1">COUNTIFS(W11:W20,F28)</f>
        <v>0</v>
      </c>
      <c r="X28" s="298">
        <f ca="1">COUNTIFS(X11:X20,F28)</f>
        <v>0</v>
      </c>
      <c r="Y28" s="298">
        <f ca="1">COUNTIFS(Y11:Y20,F28)</f>
        <v>0</v>
      </c>
      <c r="Z28" s="298">
        <f ca="1">COUNTIFS(Z11:Z20,F28)</f>
        <v>0</v>
      </c>
      <c r="AA28" s="298">
        <f ca="1">COUNTIFS(AA11:AA20,F28)</f>
        <v>0</v>
      </c>
      <c r="AB28" s="298">
        <f ca="1">COUNTIFS(AB11:AB20,F28)</f>
        <v>0</v>
      </c>
      <c r="AC28" s="298">
        <f ca="1">COUNTIFS(AC11:AC20,F28)</f>
        <v>0</v>
      </c>
      <c r="AD28" s="298">
        <f ca="1">COUNTIFS(AD11:AD20,F28)</f>
        <v>0</v>
      </c>
      <c r="AE28" s="298">
        <f ca="1">COUNTIFS(AE11:AE20,F28)</f>
        <v>0</v>
      </c>
      <c r="AF28" s="298">
        <f ca="1">COUNTIFS(AF11:AF20,F28)</f>
        <v>0</v>
      </c>
      <c r="AG28" s="298">
        <f ca="1">COUNTIFS(AG11:AG20,F28)</f>
        <v>0</v>
      </c>
      <c r="AH28" s="298">
        <f ca="1">COUNTIFS(AH11:AH20,F28)</f>
        <v>0</v>
      </c>
      <c r="AI28" s="298">
        <f ca="1">COUNTIFS(AI11:AI20,F28)</f>
        <v>0</v>
      </c>
      <c r="AJ28" s="298">
        <f ca="1">COUNTIFS(AJ11:AJ20,F28)</f>
        <v>0</v>
      </c>
      <c r="AK28" s="298">
        <f ca="1">COUNTIFS(AK11:AK20,F28)</f>
        <v>0</v>
      </c>
      <c r="AL28" s="298">
        <f ca="1">COUNTIFS(AL11:AL20,F28)</f>
        <v>0</v>
      </c>
    </row>
    <row r="29" spans="1:38" s="130" customFormat="1" hidden="1" x14ac:dyDescent="0.25">
      <c r="B29" s="197"/>
      <c r="F29" s="297" t="s">
        <v>184</v>
      </c>
      <c r="G29" s="298">
        <f ca="1">COUNTIFS(G11:G20,F29)</f>
        <v>0</v>
      </c>
      <c r="H29" s="298">
        <f ca="1">COUNTIFS(H11:H20,F29)</f>
        <v>0</v>
      </c>
      <c r="I29" s="298">
        <f ca="1">COUNTIFS(I11:I20,F29)</f>
        <v>0</v>
      </c>
      <c r="J29" s="298">
        <f ca="1">COUNTIFS(J11:J20,F29)</f>
        <v>0</v>
      </c>
      <c r="K29" s="298">
        <f ca="1">COUNTIFS(K11:K20,F29)</f>
        <v>0</v>
      </c>
      <c r="L29" s="298">
        <f ca="1">COUNTIFS(L11:L20,F29)</f>
        <v>0</v>
      </c>
      <c r="M29" s="298">
        <f ca="1">COUNTIFS(M11:M20,F29)</f>
        <v>0</v>
      </c>
      <c r="N29" s="298">
        <f ca="1">COUNTIFS(N11:N20,F29)</f>
        <v>0</v>
      </c>
      <c r="O29" s="298">
        <f ca="1">COUNTIFS(O11:O20,F29)</f>
        <v>0</v>
      </c>
      <c r="P29" s="298">
        <f ca="1">COUNTIFS(P11:P20,F29)</f>
        <v>0</v>
      </c>
      <c r="Q29" s="298">
        <f ca="1">COUNTIFS(Q11:Q20,F29)</f>
        <v>0</v>
      </c>
      <c r="R29" s="298">
        <f ca="1">COUNTIFS(R11:R20,F29)</f>
        <v>0</v>
      </c>
      <c r="S29" s="298">
        <f ca="1">COUNTIFS(S11:S20,F29)</f>
        <v>0</v>
      </c>
      <c r="T29" s="298">
        <f ca="1">COUNTIFS(T11:T20,F29)</f>
        <v>0</v>
      </c>
      <c r="U29" s="298">
        <f ca="1">COUNTIFS(U11:U20,F29)</f>
        <v>0</v>
      </c>
      <c r="V29" s="298">
        <f ca="1">COUNTIFS(V11:V20,F29)</f>
        <v>0</v>
      </c>
      <c r="W29" s="298">
        <f ca="1">COUNTIFS(W11:W20,F29)</f>
        <v>0</v>
      </c>
      <c r="X29" s="298">
        <f ca="1">COUNTIFS(X11:X20,F29)</f>
        <v>0</v>
      </c>
      <c r="Y29" s="298">
        <f ca="1">COUNTIFS(Y11:Y20,F29)</f>
        <v>0</v>
      </c>
      <c r="Z29" s="298">
        <f ca="1">COUNTIFS(Z11:Z20,F29)</f>
        <v>0</v>
      </c>
      <c r="AA29" s="298">
        <f ca="1">COUNTIFS(AA11:AA20,F29)</f>
        <v>0</v>
      </c>
      <c r="AB29" s="298">
        <f ca="1">COUNTIFS(AB11:AB20,F29)</f>
        <v>0</v>
      </c>
      <c r="AC29" s="298">
        <f ca="1">COUNTIFS(AC11:AC20,F29)</f>
        <v>0</v>
      </c>
      <c r="AD29" s="298">
        <f ca="1">COUNTIFS(AD11:AD20,F29)</f>
        <v>0</v>
      </c>
      <c r="AE29" s="298">
        <f ca="1">COUNTIFS(AE11:AE20,F29)</f>
        <v>0</v>
      </c>
      <c r="AF29" s="298">
        <f ca="1">COUNTIFS(AF11:AF20,F29)</f>
        <v>0</v>
      </c>
      <c r="AG29" s="298">
        <f ca="1">COUNTIFS(AG11:AG20,F29)</f>
        <v>0</v>
      </c>
      <c r="AH29" s="298">
        <f ca="1">COUNTIFS(AH11:AH20,F29)</f>
        <v>0</v>
      </c>
      <c r="AI29" s="298">
        <f ca="1">COUNTIFS(AI11:AI20,F29)</f>
        <v>0</v>
      </c>
      <c r="AJ29" s="298">
        <f ca="1">COUNTIFS(AJ11:AJ20,F29)</f>
        <v>0</v>
      </c>
      <c r="AK29" s="298">
        <f ca="1">COUNTIFS(AK11:AK20,F29)</f>
        <v>0</v>
      </c>
      <c r="AL29" s="298">
        <f ca="1">COUNTIFS(AL11:AL20,F29)</f>
        <v>0</v>
      </c>
    </row>
    <row r="30" spans="1:38" s="130" customFormat="1" hidden="1" x14ac:dyDescent="0.25">
      <c r="B30" s="197"/>
      <c r="F30" s="297" t="s">
        <v>185</v>
      </c>
      <c r="G30" s="298">
        <f ca="1">COUNTIFS(G11:G20,F30)</f>
        <v>0</v>
      </c>
      <c r="H30" s="298">
        <f ca="1">COUNTIFS(H11:H20,F30)</f>
        <v>0</v>
      </c>
      <c r="I30" s="298">
        <f ca="1">COUNTIFS(I11:I20,F30)</f>
        <v>0</v>
      </c>
      <c r="J30" s="298">
        <f ca="1">COUNTIFS(J11:J20,F30)</f>
        <v>0</v>
      </c>
      <c r="K30" s="298">
        <f ca="1">COUNTIFS(K11:K20,F30)</f>
        <v>0</v>
      </c>
      <c r="L30" s="298">
        <f ca="1">COUNTIFS(L11:L20,F30)</f>
        <v>0</v>
      </c>
      <c r="M30" s="298">
        <f ca="1">COUNTIFS(M11:M20,F30)</f>
        <v>0</v>
      </c>
      <c r="N30" s="298">
        <f ca="1">COUNTIFS(N11:N20,F30)</f>
        <v>0</v>
      </c>
      <c r="O30" s="298">
        <f ca="1">COUNTIFS(O11:O20,F30)</f>
        <v>0</v>
      </c>
      <c r="P30" s="298">
        <f ca="1">COUNTIFS(P11:P20,F30)</f>
        <v>0</v>
      </c>
      <c r="Q30" s="298">
        <f ca="1">COUNTIFS(Q11:Q20,F30)</f>
        <v>0</v>
      </c>
      <c r="R30" s="298">
        <f ca="1">COUNTIFS(R11:R20,F30)</f>
        <v>0</v>
      </c>
      <c r="S30" s="298">
        <f ca="1">COUNTIFS(S11:S20,F30)</f>
        <v>0</v>
      </c>
      <c r="T30" s="298">
        <f ca="1">COUNTIFS(T11:T20,F30)</f>
        <v>0</v>
      </c>
      <c r="U30" s="298">
        <f ca="1">COUNTIFS(U11:U20,F30)</f>
        <v>0</v>
      </c>
      <c r="V30" s="298">
        <f ca="1">COUNTIFS(V11:V20,F30)</f>
        <v>0</v>
      </c>
      <c r="W30" s="298">
        <f ca="1">COUNTIFS(W11:W20,F30)</f>
        <v>0</v>
      </c>
      <c r="X30" s="298">
        <f ca="1">COUNTIFS(X11:X20,F30)</f>
        <v>0</v>
      </c>
      <c r="Y30" s="298">
        <f ca="1">COUNTIFS(Y11:Y20,F30)</f>
        <v>0</v>
      </c>
      <c r="Z30" s="298">
        <f ca="1">COUNTIFS(Z11:Z20,F30)</f>
        <v>0</v>
      </c>
      <c r="AA30" s="298">
        <f ca="1">COUNTIFS(AA11:AA20,F30)</f>
        <v>0</v>
      </c>
      <c r="AB30" s="298">
        <f ca="1">COUNTIFS(AB11:AB20,F30)</f>
        <v>0</v>
      </c>
      <c r="AC30" s="298">
        <f ca="1">COUNTIFS(AC11:AC20,F30)</f>
        <v>0</v>
      </c>
      <c r="AD30" s="298">
        <f ca="1">COUNTIFS(AD11:AD20,F30)</f>
        <v>0</v>
      </c>
      <c r="AE30" s="298">
        <f ca="1">COUNTIFS(AE11:AE20,F30)</f>
        <v>0</v>
      </c>
      <c r="AF30" s="298">
        <f ca="1">COUNTIFS(AF11:AF20,F30)</f>
        <v>0</v>
      </c>
      <c r="AG30" s="298">
        <f ca="1">COUNTIFS(AG11:AG20,F30)</f>
        <v>0</v>
      </c>
      <c r="AH30" s="298">
        <f ca="1">COUNTIFS(AH11:AH20,F30)</f>
        <v>0</v>
      </c>
      <c r="AI30" s="298">
        <f ca="1">COUNTIFS(AI11:AI20,F30)</f>
        <v>0</v>
      </c>
      <c r="AJ30" s="298">
        <f ca="1">COUNTIFS(AJ11:AJ20,F30)</f>
        <v>0</v>
      </c>
      <c r="AK30" s="298">
        <f ca="1">COUNTIFS(AK11:AK20,F30)</f>
        <v>0</v>
      </c>
      <c r="AL30" s="298">
        <f ca="1">COUNTIFS(AL11:AL20,F30)</f>
        <v>0</v>
      </c>
    </row>
    <row r="31" spans="1:38" s="130" customFormat="1" hidden="1" x14ac:dyDescent="0.25">
      <c r="B31" s="197"/>
      <c r="F31" s="297" t="s">
        <v>186</v>
      </c>
      <c r="G31" s="298">
        <f ca="1">COUNTIFS(G11:G20,F31)</f>
        <v>0</v>
      </c>
      <c r="H31" s="298">
        <f ca="1">COUNTIFS(H11:H20,F31)</f>
        <v>0</v>
      </c>
      <c r="I31" s="298">
        <f ca="1">COUNTIFS(I11:I20,F31)</f>
        <v>0</v>
      </c>
      <c r="J31" s="298">
        <f ca="1">COUNTIFS(J11:J20,F31)</f>
        <v>0</v>
      </c>
      <c r="K31" s="298">
        <f ca="1">COUNTIFS(K11:K20,F31)</f>
        <v>0</v>
      </c>
      <c r="L31" s="298">
        <f ca="1">COUNTIFS(L11:L20,F31)</f>
        <v>0</v>
      </c>
      <c r="M31" s="298">
        <f ca="1">COUNTIFS(M11:M20,F31)</f>
        <v>0</v>
      </c>
      <c r="N31" s="298">
        <f ca="1">COUNTIFS(N11:N20,F31)</f>
        <v>0</v>
      </c>
      <c r="O31" s="298">
        <f ca="1">COUNTIFS(O11:O20,F31)</f>
        <v>0</v>
      </c>
      <c r="P31" s="298">
        <f ca="1">COUNTIFS(P11:P20,F31)</f>
        <v>0</v>
      </c>
      <c r="Q31" s="298">
        <f ca="1">COUNTIFS(Q11:Q20,F31)</f>
        <v>0</v>
      </c>
      <c r="R31" s="298">
        <f ca="1">COUNTIFS(R11:R20,F31)</f>
        <v>0</v>
      </c>
      <c r="S31" s="298">
        <f ca="1">COUNTIFS(S11:S20,F31)</f>
        <v>0</v>
      </c>
      <c r="T31" s="298">
        <f ca="1">COUNTIFS(T11:T20,F31)</f>
        <v>0</v>
      </c>
      <c r="U31" s="298">
        <f ca="1">COUNTIFS(U11:U20,F31)</f>
        <v>0</v>
      </c>
      <c r="V31" s="298">
        <f ca="1">COUNTIFS(V11:V20,F31)</f>
        <v>0</v>
      </c>
      <c r="W31" s="298">
        <f ca="1">COUNTIFS(W11:W20,F31)</f>
        <v>0</v>
      </c>
      <c r="X31" s="298">
        <f ca="1">COUNTIFS(X11:X20,F31)</f>
        <v>0</v>
      </c>
      <c r="Y31" s="298">
        <f ca="1">COUNTIFS(Y11:Y20,F31)</f>
        <v>0</v>
      </c>
      <c r="Z31" s="298">
        <f ca="1">COUNTIFS(Z11:Z20,F31)</f>
        <v>0</v>
      </c>
      <c r="AA31" s="298">
        <f ca="1">COUNTIFS(AA11:AA20,F31)</f>
        <v>0</v>
      </c>
      <c r="AB31" s="298">
        <f ca="1">COUNTIFS(AB11:AB20,F31)</f>
        <v>0</v>
      </c>
      <c r="AC31" s="298">
        <f ca="1">COUNTIFS(AC11:AC20,F31)</f>
        <v>0</v>
      </c>
      <c r="AD31" s="298">
        <f ca="1">COUNTIFS(AD11:AD20,F31)</f>
        <v>0</v>
      </c>
      <c r="AE31" s="298">
        <f ca="1">COUNTIFS(AE11:AE20,F31)</f>
        <v>0</v>
      </c>
      <c r="AF31" s="298">
        <f ca="1">COUNTIFS(AF11:AF20,F31)</f>
        <v>0</v>
      </c>
      <c r="AG31" s="298">
        <f ca="1">COUNTIFS(AG11:AG20,F31)</f>
        <v>0</v>
      </c>
      <c r="AH31" s="298">
        <f ca="1">COUNTIFS(AH11:AH20,F31)</f>
        <v>0</v>
      </c>
      <c r="AI31" s="298">
        <f ca="1">COUNTIFS(AI11:AI20,F31)</f>
        <v>0</v>
      </c>
      <c r="AJ31" s="298">
        <f ca="1">COUNTIFS(AJ11:AJ20,F31)</f>
        <v>0</v>
      </c>
      <c r="AK31" s="298">
        <f ca="1">COUNTIFS(AK11:AK20,F31)</f>
        <v>0</v>
      </c>
      <c r="AL31" s="298">
        <f ca="1">COUNTIFS(AL11:AL20,F31)</f>
        <v>0</v>
      </c>
    </row>
    <row r="32" spans="1:38" s="130" customFormat="1" hidden="1" x14ac:dyDescent="0.25">
      <c r="B32" s="197"/>
      <c r="F32" s="297" t="s">
        <v>180</v>
      </c>
      <c r="G32" s="298">
        <f ca="1">COUNTIFS(G11:G20,F32)</f>
        <v>0</v>
      </c>
      <c r="H32" s="298">
        <f ca="1">COUNTIFS(H11:H20,F32)</f>
        <v>0</v>
      </c>
      <c r="I32" s="298">
        <f ca="1">COUNTIFS(I11:I20,F32)</f>
        <v>0</v>
      </c>
      <c r="J32" s="298">
        <f ca="1">COUNTIFS(J11:J20,F32)</f>
        <v>0</v>
      </c>
      <c r="K32" s="298">
        <f ca="1">COUNTIFS(K11:K20,F32)</f>
        <v>0</v>
      </c>
      <c r="L32" s="298">
        <f ca="1">COUNTIFS(L11:L20,F32)</f>
        <v>0</v>
      </c>
      <c r="M32" s="298">
        <f ca="1">COUNTIFS(M11:M20,F32)</f>
        <v>0</v>
      </c>
      <c r="N32" s="298">
        <f ca="1">COUNTIFS(N11:N20,F32)</f>
        <v>0</v>
      </c>
      <c r="O32" s="298">
        <f ca="1">COUNTIFS(O11:O20,F32)</f>
        <v>0</v>
      </c>
      <c r="P32" s="298">
        <f ca="1">COUNTIFS(P11:P20,F32)</f>
        <v>0</v>
      </c>
      <c r="Q32" s="298">
        <f ca="1">COUNTIFS(Q11:Q20,F32)</f>
        <v>0</v>
      </c>
      <c r="R32" s="298">
        <f ca="1">COUNTIFS(R11:R20,F32)</f>
        <v>0</v>
      </c>
      <c r="S32" s="298">
        <f ca="1">COUNTIFS(S11:S20,F32)</f>
        <v>0</v>
      </c>
      <c r="T32" s="298">
        <f ca="1">COUNTIFS(T11:T20,F32)</f>
        <v>0</v>
      </c>
      <c r="U32" s="298">
        <f ca="1">COUNTIFS(U11:U20,F32)</f>
        <v>0</v>
      </c>
      <c r="V32" s="298">
        <f ca="1">COUNTIFS(V11:V20,F32)</f>
        <v>0</v>
      </c>
      <c r="W32" s="298">
        <f ca="1">COUNTIFS(W11:W20,F32)</f>
        <v>0</v>
      </c>
      <c r="X32" s="298">
        <f ca="1">COUNTIFS(X11:X20,F32)</f>
        <v>0</v>
      </c>
      <c r="Y32" s="298">
        <f ca="1">COUNTIFS(Y11:Y20,F32)</f>
        <v>0</v>
      </c>
      <c r="Z32" s="298">
        <f ca="1">COUNTIFS(Z11:Z20,F32)</f>
        <v>0</v>
      </c>
      <c r="AA32" s="298">
        <f ca="1">COUNTIFS(AA11:AA20,F32)</f>
        <v>0</v>
      </c>
      <c r="AB32" s="298">
        <f ca="1">COUNTIFS(AB11:AB20,F32)</f>
        <v>0</v>
      </c>
      <c r="AC32" s="298">
        <f ca="1">COUNTIFS(AC11:AC20,F32)</f>
        <v>0</v>
      </c>
      <c r="AD32" s="298">
        <f ca="1">COUNTIFS(AD11:AD20,F32)</f>
        <v>0</v>
      </c>
      <c r="AE32" s="298">
        <f ca="1">COUNTIFS(AE11:AE20,F32)</f>
        <v>0</v>
      </c>
      <c r="AF32" s="298">
        <f ca="1">COUNTIFS(AF11:AF20,F32)</f>
        <v>0</v>
      </c>
      <c r="AG32" s="298">
        <f ca="1">COUNTIFS(AG11:AG20,F32)</f>
        <v>0</v>
      </c>
      <c r="AH32" s="298">
        <f ca="1">COUNTIFS(AH11:AH20,F32)</f>
        <v>0</v>
      </c>
      <c r="AI32" s="298">
        <f ca="1">COUNTIFS(AI11:AI20,F32)</f>
        <v>0</v>
      </c>
      <c r="AJ32" s="298">
        <f ca="1">COUNTIFS(AJ11:AJ20,F32)</f>
        <v>0</v>
      </c>
      <c r="AK32" s="298">
        <f ca="1">COUNTIFS(AK11:AK20,F32)</f>
        <v>0</v>
      </c>
      <c r="AL32" s="298">
        <f ca="1">COUNTIFS(AL11:AL20,F32)</f>
        <v>0</v>
      </c>
    </row>
    <row r="33" spans="2:38" s="130" customFormat="1" hidden="1" x14ac:dyDescent="0.25">
      <c r="B33" s="197"/>
      <c r="F33" s="297" t="s">
        <v>201</v>
      </c>
      <c r="G33" s="298">
        <f ca="1">COUNTIFS(G11:G20,F33)</f>
        <v>0</v>
      </c>
      <c r="H33" s="298">
        <f ca="1">COUNTIFS(H11:H20,F33)</f>
        <v>0</v>
      </c>
      <c r="I33" s="298">
        <f ca="1">COUNTIFS(I11:I20,F33)</f>
        <v>0</v>
      </c>
      <c r="J33" s="298">
        <f ca="1">COUNTIFS(J11:J20,F33)</f>
        <v>0</v>
      </c>
      <c r="K33" s="298">
        <f ca="1">COUNTIFS(K11:K20,F33)</f>
        <v>0</v>
      </c>
      <c r="L33" s="298">
        <f ca="1">COUNTIFS(L11:L20,F33)</f>
        <v>0</v>
      </c>
      <c r="M33" s="298">
        <f ca="1">COUNTIFS(M11:M20,F33)</f>
        <v>0</v>
      </c>
      <c r="N33" s="298">
        <f ca="1">COUNTIFS(N11:N20,F33)</f>
        <v>0</v>
      </c>
      <c r="O33" s="298">
        <f ca="1">COUNTIFS(O11:O20,F33)</f>
        <v>0</v>
      </c>
      <c r="P33" s="298">
        <f ca="1">COUNTIFS(P11:P20,F33)</f>
        <v>0</v>
      </c>
      <c r="Q33" s="298">
        <f ca="1">COUNTIFS(Q11:Q20,F33)</f>
        <v>0</v>
      </c>
      <c r="R33" s="298">
        <f ca="1">COUNTIFS(R11:R20,F33)</f>
        <v>0</v>
      </c>
      <c r="S33" s="298">
        <f ca="1">COUNTIFS(S11:S20,F33)</f>
        <v>0</v>
      </c>
      <c r="T33" s="298">
        <f ca="1">COUNTIFS(T11:T20,F33)</f>
        <v>0</v>
      </c>
      <c r="U33" s="298">
        <f ca="1">COUNTIFS(U11:U20,F33)</f>
        <v>0</v>
      </c>
      <c r="V33" s="298">
        <f ca="1">COUNTIFS(V11:V20,F33)</f>
        <v>0</v>
      </c>
      <c r="W33" s="298">
        <f ca="1">COUNTIFS(W11:W20,F33)</f>
        <v>0</v>
      </c>
      <c r="X33" s="298">
        <f ca="1">COUNTIFS(X11:X20,F33)</f>
        <v>0</v>
      </c>
      <c r="Y33" s="298">
        <f ca="1">COUNTIFS(Y11:Y20,F33)</f>
        <v>0</v>
      </c>
      <c r="Z33" s="298">
        <f ca="1">COUNTIFS(Z11:Z20,F33)</f>
        <v>0</v>
      </c>
      <c r="AA33" s="298">
        <f ca="1">COUNTIFS(AA11:AA20,F33)</f>
        <v>0</v>
      </c>
      <c r="AB33" s="298">
        <f ca="1">COUNTIFS(AB11:AB20,F33)</f>
        <v>0</v>
      </c>
      <c r="AC33" s="298">
        <f ca="1">COUNTIFS(AC11:AC20,F33)</f>
        <v>0</v>
      </c>
      <c r="AD33" s="298">
        <f ca="1">COUNTIFS(AD11:AD20,F33)</f>
        <v>0</v>
      </c>
      <c r="AE33" s="298">
        <f ca="1">COUNTIFS(AE11:AE20,F33)</f>
        <v>0</v>
      </c>
      <c r="AF33" s="298">
        <f ca="1">COUNTIFS(AF11:AF20,F33)</f>
        <v>0</v>
      </c>
      <c r="AG33" s="298">
        <f ca="1">COUNTIFS(AG11:AG20,F33)</f>
        <v>0</v>
      </c>
      <c r="AH33" s="298">
        <f ca="1">COUNTIFS(AH11:AH20,F33)</f>
        <v>0</v>
      </c>
      <c r="AI33" s="298">
        <f ca="1">COUNTIFS(AI11:AI20,F33)</f>
        <v>0</v>
      </c>
      <c r="AJ33" s="298">
        <f ca="1">COUNTIFS(AJ11:AJ20,F33)</f>
        <v>0</v>
      </c>
      <c r="AK33" s="298">
        <f ca="1">COUNTIFS(AK11:AK20,F33)</f>
        <v>0</v>
      </c>
      <c r="AL33" s="298">
        <f ca="1">COUNTIFS(AL11:AL20,F33)</f>
        <v>0</v>
      </c>
    </row>
    <row r="34" spans="2:38" s="130" customFormat="1" hidden="1" x14ac:dyDescent="0.25">
      <c r="B34" s="197"/>
      <c r="F34" s="297" t="s">
        <v>187</v>
      </c>
      <c r="G34" s="298">
        <f ca="1">COUNTIFS(G11:G20,F34)</f>
        <v>0</v>
      </c>
      <c r="H34" s="298">
        <f ca="1">COUNTIFS(H11:H20,F34)</f>
        <v>0</v>
      </c>
      <c r="I34" s="298">
        <f ca="1">COUNTIFS(I11:I20,F34)</f>
        <v>0</v>
      </c>
      <c r="J34" s="298">
        <f ca="1">COUNTIFS(J11:J20,F34)</f>
        <v>0</v>
      </c>
      <c r="K34" s="298">
        <f ca="1">COUNTIFS(K11:K20,F34)</f>
        <v>0</v>
      </c>
      <c r="L34" s="298">
        <f ca="1">COUNTIFS(L11:L20,F34)</f>
        <v>0</v>
      </c>
      <c r="M34" s="298">
        <f ca="1">COUNTIFS(M11:M20,F34)</f>
        <v>0</v>
      </c>
      <c r="N34" s="298">
        <f ca="1">COUNTIFS(N11:N20,F34)</f>
        <v>0</v>
      </c>
      <c r="O34" s="298">
        <f ca="1">COUNTIFS(O11:O20,F34)</f>
        <v>0</v>
      </c>
      <c r="P34" s="298">
        <f ca="1">COUNTIFS(P11:P20,F34)</f>
        <v>0</v>
      </c>
      <c r="Q34" s="298">
        <f ca="1">COUNTIFS(Q11:Q20,F34)</f>
        <v>0</v>
      </c>
      <c r="R34" s="298">
        <f ca="1">COUNTIFS(R11:R20,F34)</f>
        <v>0</v>
      </c>
      <c r="S34" s="298">
        <f ca="1">COUNTIFS(S11:S20,F34)</f>
        <v>0</v>
      </c>
      <c r="T34" s="298">
        <f ca="1">COUNTIFS(T11:T20,F34)</f>
        <v>0</v>
      </c>
      <c r="U34" s="298">
        <f ca="1">COUNTIFS(U11:U20,F34)</f>
        <v>0</v>
      </c>
      <c r="V34" s="298">
        <f ca="1">COUNTIFS(V11:V20,F34)</f>
        <v>0</v>
      </c>
      <c r="W34" s="298">
        <f ca="1">COUNTIFS(W11:W20,F34)</f>
        <v>0</v>
      </c>
      <c r="X34" s="298">
        <f ca="1">COUNTIFS(X11:X20,F34)</f>
        <v>0</v>
      </c>
      <c r="Y34" s="298">
        <f ca="1">COUNTIFS(Y11:Y20,F34)</f>
        <v>0</v>
      </c>
      <c r="Z34" s="298">
        <f ca="1">COUNTIFS(Z11:Z20,F34)</f>
        <v>0</v>
      </c>
      <c r="AA34" s="298">
        <f ca="1">COUNTIFS(AA11:AA20,F34)</f>
        <v>0</v>
      </c>
      <c r="AB34" s="298">
        <f ca="1">COUNTIFS(AB11:AB20,F34)</f>
        <v>0</v>
      </c>
      <c r="AC34" s="298">
        <f ca="1">COUNTIFS(AC11:AC20,F34)</f>
        <v>0</v>
      </c>
      <c r="AD34" s="298">
        <f ca="1">COUNTIFS(AD11:AD20,F34)</f>
        <v>0</v>
      </c>
      <c r="AE34" s="298">
        <f ca="1">COUNTIFS(AE11:AE20,F34)</f>
        <v>0</v>
      </c>
      <c r="AF34" s="298">
        <f ca="1">COUNTIFS(AF11:AF20,F34)</f>
        <v>0</v>
      </c>
      <c r="AG34" s="298">
        <f ca="1">COUNTIFS(AG11:AG20,F34)</f>
        <v>0</v>
      </c>
      <c r="AH34" s="298">
        <f ca="1">COUNTIFS(AH11:AH20,F34)</f>
        <v>0</v>
      </c>
      <c r="AI34" s="298">
        <f ca="1">COUNTIFS(AI11:AI20,F34)</f>
        <v>0</v>
      </c>
      <c r="AJ34" s="298">
        <f ca="1">COUNTIFS(AJ11:AJ20,F34)</f>
        <v>0</v>
      </c>
      <c r="AK34" s="298">
        <f ca="1">COUNTIFS(AK11:AK20,F34)</f>
        <v>0</v>
      </c>
      <c r="AL34" s="298">
        <f ca="1">COUNTIFS(AL11:AL20,F34)</f>
        <v>0</v>
      </c>
    </row>
    <row r="35" spans="2:38" s="130" customFormat="1" hidden="1" x14ac:dyDescent="0.25">
      <c r="B35" s="197"/>
      <c r="F35" s="297" t="s">
        <v>188</v>
      </c>
      <c r="G35" s="298">
        <f ca="1">COUNTIFS(G11:G20,F35)</f>
        <v>0</v>
      </c>
      <c r="H35" s="298">
        <f ca="1">COUNTIFS(H11:H20,F35)</f>
        <v>0</v>
      </c>
      <c r="I35" s="298">
        <f ca="1">COUNTIFS(I11:I20,F35)</f>
        <v>0</v>
      </c>
      <c r="J35" s="298">
        <f ca="1">COUNTIFS(J11:J20,F35)</f>
        <v>0</v>
      </c>
      <c r="K35" s="298">
        <f ca="1">COUNTIFS(K11:K20,F35)</f>
        <v>0</v>
      </c>
      <c r="L35" s="298">
        <f ca="1">COUNTIFS(L11:L20,F35)</f>
        <v>0</v>
      </c>
      <c r="M35" s="298">
        <f ca="1">COUNTIFS(M11:M20,F35)</f>
        <v>0</v>
      </c>
      <c r="N35" s="298">
        <f ca="1">COUNTIFS(N11:N20,F35)</f>
        <v>0</v>
      </c>
      <c r="O35" s="298">
        <f ca="1">COUNTIFS(O11:O20,F35)</f>
        <v>0</v>
      </c>
      <c r="P35" s="298">
        <f ca="1">COUNTIFS(P11:P20,F35)</f>
        <v>0</v>
      </c>
      <c r="Q35" s="298">
        <f ca="1">COUNTIFS(Q11:Q20,F35)</f>
        <v>0</v>
      </c>
      <c r="R35" s="298">
        <f ca="1">COUNTIFS(R11:R20,F35)</f>
        <v>0</v>
      </c>
      <c r="S35" s="298">
        <f ca="1">COUNTIFS(S11:S20,F35)</f>
        <v>0</v>
      </c>
      <c r="T35" s="298">
        <f ca="1">COUNTIFS(T11:T20,F35)</f>
        <v>0</v>
      </c>
      <c r="U35" s="298">
        <f ca="1">COUNTIFS(U11:U20,F35)</f>
        <v>0</v>
      </c>
      <c r="V35" s="298">
        <f ca="1">COUNTIFS(V11:V20,F35)</f>
        <v>0</v>
      </c>
      <c r="W35" s="298">
        <f ca="1">COUNTIFS(W11:W20,F35)</f>
        <v>0</v>
      </c>
      <c r="X35" s="298">
        <f ca="1">COUNTIFS(X11:X20,F35)</f>
        <v>0</v>
      </c>
      <c r="Y35" s="298">
        <f ca="1">COUNTIFS(Y11:Y20,F35)</f>
        <v>0</v>
      </c>
      <c r="Z35" s="298">
        <f ca="1">COUNTIFS(Z11:Z20,F35)</f>
        <v>0</v>
      </c>
      <c r="AA35" s="298">
        <f ca="1">COUNTIFS(AA11:AA20,F35)</f>
        <v>0</v>
      </c>
      <c r="AB35" s="298">
        <f ca="1">COUNTIFS(AB11:AB20,F35)</f>
        <v>0</v>
      </c>
      <c r="AC35" s="298">
        <f ca="1">COUNTIFS(AC11:AC20,F35)</f>
        <v>0</v>
      </c>
      <c r="AD35" s="298">
        <f ca="1">COUNTIFS(AD11:AD20,F35)</f>
        <v>0</v>
      </c>
      <c r="AE35" s="298">
        <f ca="1">COUNTIFS(AE11:AE20,F35)</f>
        <v>0</v>
      </c>
      <c r="AF35" s="298">
        <f ca="1">COUNTIFS(AF11:AF20,F35)</f>
        <v>0</v>
      </c>
      <c r="AG35" s="298">
        <f ca="1">COUNTIFS(AG11:AG20,F35)</f>
        <v>0</v>
      </c>
      <c r="AH35" s="298">
        <f ca="1">COUNTIFS(AH11:AH20,F35)</f>
        <v>0</v>
      </c>
      <c r="AI35" s="298">
        <f ca="1">COUNTIFS(AI11:AI20,F35)</f>
        <v>0</v>
      </c>
      <c r="AJ35" s="298">
        <f ca="1">COUNTIFS(AJ11:AJ20,F35)</f>
        <v>0</v>
      </c>
      <c r="AK35" s="298">
        <f ca="1">COUNTIFS(AK11:AK20,F35)</f>
        <v>0</v>
      </c>
      <c r="AL35" s="298">
        <f ca="1">COUNTIFS(AL11:AL20,F35)</f>
        <v>0</v>
      </c>
    </row>
    <row r="36" spans="2:38" s="130" customFormat="1" hidden="1" x14ac:dyDescent="0.25">
      <c r="B36" s="197"/>
      <c r="F36" s="297" t="s">
        <v>189</v>
      </c>
      <c r="G36" s="298">
        <f ca="1">COUNTIFS(G11:G20,F36)</f>
        <v>0</v>
      </c>
      <c r="H36" s="298">
        <f ca="1">COUNTIFS(H11:H20,F36)</f>
        <v>0</v>
      </c>
      <c r="I36" s="298">
        <f ca="1">COUNTIFS(I11:I20,F36)</f>
        <v>0</v>
      </c>
      <c r="J36" s="298">
        <f ca="1">COUNTIFS(J11:J20,F36)</f>
        <v>0</v>
      </c>
      <c r="K36" s="298">
        <f ca="1">COUNTIFS(K11:K20,F36)</f>
        <v>0</v>
      </c>
      <c r="L36" s="298">
        <f ca="1">COUNTIFS(L11:L20,F36)</f>
        <v>0</v>
      </c>
      <c r="M36" s="298">
        <f ca="1">COUNTIFS(M11:M20,F36)</f>
        <v>0</v>
      </c>
      <c r="N36" s="298">
        <f ca="1">COUNTIFS(N11:N20,F36)</f>
        <v>0</v>
      </c>
      <c r="O36" s="298">
        <f ca="1">COUNTIFS(O11:O20,F36)</f>
        <v>0</v>
      </c>
      <c r="P36" s="298">
        <f ca="1">COUNTIFS(P11:P20,F36)</f>
        <v>0</v>
      </c>
      <c r="Q36" s="298">
        <f ca="1">COUNTIFS(Q11:Q20,F36)</f>
        <v>0</v>
      </c>
      <c r="R36" s="298">
        <f ca="1">COUNTIFS(R11:R20,F36)</f>
        <v>0</v>
      </c>
      <c r="S36" s="298">
        <f ca="1">COUNTIFS(S11:S20,F36)</f>
        <v>0</v>
      </c>
      <c r="T36" s="298">
        <f ca="1">COUNTIFS(T11:T20,F36)</f>
        <v>0</v>
      </c>
      <c r="U36" s="298">
        <f ca="1">COUNTIFS(U11:U20,F36)</f>
        <v>0</v>
      </c>
      <c r="V36" s="298">
        <f ca="1">COUNTIFS(V11:V20,F36)</f>
        <v>0</v>
      </c>
      <c r="W36" s="298">
        <f ca="1">COUNTIFS(W11:W20,F36)</f>
        <v>0</v>
      </c>
      <c r="X36" s="298">
        <f ca="1">COUNTIFS(X11:X20,F36)</f>
        <v>0</v>
      </c>
      <c r="Y36" s="298">
        <f ca="1">COUNTIFS(Y11:Y20,F36)</f>
        <v>0</v>
      </c>
      <c r="Z36" s="298">
        <f ca="1">COUNTIFS(Z11:Z20,F36)</f>
        <v>0</v>
      </c>
      <c r="AA36" s="298">
        <f ca="1">COUNTIFS(AA11:AA20,F36)</f>
        <v>0</v>
      </c>
      <c r="AB36" s="298">
        <f ca="1">COUNTIFS(AB11:AB20,F36)</f>
        <v>0</v>
      </c>
      <c r="AC36" s="298">
        <f ca="1">COUNTIFS(AC11:AC20,F36)</f>
        <v>0</v>
      </c>
      <c r="AD36" s="298">
        <f ca="1">COUNTIFS(AD11:AD20,F36)</f>
        <v>0</v>
      </c>
      <c r="AE36" s="298">
        <f ca="1">COUNTIFS(AE11:AE20,F36)</f>
        <v>0</v>
      </c>
      <c r="AF36" s="298">
        <f ca="1">COUNTIFS(AF11:AF20,F36)</f>
        <v>0</v>
      </c>
      <c r="AG36" s="298">
        <f ca="1">COUNTIFS(AG11:AG20,F36)</f>
        <v>0</v>
      </c>
      <c r="AH36" s="298">
        <f ca="1">COUNTIFS(AH11:AH20,F36)</f>
        <v>0</v>
      </c>
      <c r="AI36" s="298">
        <f ca="1">COUNTIFS(AI11:AI20,F36)</f>
        <v>0</v>
      </c>
      <c r="AJ36" s="298">
        <f ca="1">COUNTIFS(AJ11:AJ20,F36)</f>
        <v>0</v>
      </c>
      <c r="AK36" s="298">
        <f ca="1">COUNTIFS(AK11:AK20,F36)</f>
        <v>0</v>
      </c>
      <c r="AL36" s="298">
        <f ca="1">COUNTIFS(AL11:AL20,F36)</f>
        <v>0</v>
      </c>
    </row>
    <row r="37" spans="2:38" s="130" customFormat="1" hidden="1" x14ac:dyDescent="0.25">
      <c r="B37" s="197"/>
      <c r="F37" s="297" t="s">
        <v>190</v>
      </c>
      <c r="G37" s="298">
        <f ca="1">COUNTIFS(G11:G20,F37)</f>
        <v>0</v>
      </c>
      <c r="H37" s="298">
        <f ca="1">COUNTIFS(H11:H20,F37)</f>
        <v>0</v>
      </c>
      <c r="I37" s="298">
        <f ca="1">COUNTIFS(I11:I20,F37)</f>
        <v>0</v>
      </c>
      <c r="J37" s="298">
        <f ca="1">COUNTIFS(J11:J20,F37)</f>
        <v>0</v>
      </c>
      <c r="K37" s="298">
        <f ca="1">COUNTIFS(K11:K20,F37)</f>
        <v>0</v>
      </c>
      <c r="L37" s="298">
        <f ca="1">COUNTIFS(L11:L20,F37)</f>
        <v>0</v>
      </c>
      <c r="M37" s="298">
        <f ca="1">COUNTIFS(M11:M20,F37)</f>
        <v>0</v>
      </c>
      <c r="N37" s="298">
        <f ca="1">COUNTIFS(N11:N20,F37)</f>
        <v>0</v>
      </c>
      <c r="O37" s="298">
        <f ca="1">COUNTIFS(O11:O20,F37)</f>
        <v>0</v>
      </c>
      <c r="P37" s="298">
        <f ca="1">COUNTIFS(P11:P20,F37)</f>
        <v>0</v>
      </c>
      <c r="Q37" s="298">
        <f ca="1">COUNTIFS(Q11:Q20,F37)</f>
        <v>0</v>
      </c>
      <c r="R37" s="298">
        <f ca="1">COUNTIFS(R11:R20,F37)</f>
        <v>0</v>
      </c>
      <c r="S37" s="298">
        <f ca="1">COUNTIFS(S11:S20,F37)</f>
        <v>0</v>
      </c>
      <c r="T37" s="298">
        <f ca="1">COUNTIFS(T11:T20,F37)</f>
        <v>0</v>
      </c>
      <c r="U37" s="298">
        <f ca="1">COUNTIFS(U11:U20,F37)</f>
        <v>0</v>
      </c>
      <c r="V37" s="298">
        <f ca="1">COUNTIFS(V11:V20,F37)</f>
        <v>0</v>
      </c>
      <c r="W37" s="298">
        <f ca="1">COUNTIFS(W11:W20,F37)</f>
        <v>0</v>
      </c>
      <c r="X37" s="298">
        <f ca="1">COUNTIFS(X11:X20,F37)</f>
        <v>0</v>
      </c>
      <c r="Y37" s="298">
        <f ca="1">COUNTIFS(Y11:Y20,F37)</f>
        <v>0</v>
      </c>
      <c r="Z37" s="298">
        <f ca="1">COUNTIFS(Z11:Z20,F37)</f>
        <v>0</v>
      </c>
      <c r="AA37" s="298">
        <f ca="1">COUNTIFS(AA11:AA20,F37)</f>
        <v>0</v>
      </c>
      <c r="AB37" s="298">
        <f ca="1">COUNTIFS(AB11:AB20,F37)</f>
        <v>0</v>
      </c>
      <c r="AC37" s="298">
        <f ca="1">COUNTIFS(AC11:AC20,F37)</f>
        <v>0</v>
      </c>
      <c r="AD37" s="298">
        <f ca="1">COUNTIFS(AD11:AD20,F37)</f>
        <v>0</v>
      </c>
      <c r="AE37" s="298">
        <f ca="1">COUNTIFS(AE11:AE20,F37)</f>
        <v>0</v>
      </c>
      <c r="AF37" s="298">
        <f ca="1">COUNTIFS(AF11:AF20,F37)</f>
        <v>0</v>
      </c>
      <c r="AG37" s="298">
        <f ca="1">COUNTIFS(AG11:AG20,F37)</f>
        <v>0</v>
      </c>
      <c r="AH37" s="298">
        <f ca="1">COUNTIFS(AH11:AH20,F37)</f>
        <v>0</v>
      </c>
      <c r="AI37" s="298">
        <f ca="1">COUNTIFS(AI11:AI20,F37)</f>
        <v>0</v>
      </c>
      <c r="AJ37" s="298">
        <f ca="1">COUNTIFS(AJ11:AJ20,F37)</f>
        <v>0</v>
      </c>
      <c r="AK37" s="298">
        <f ca="1">COUNTIFS(AK11:AK20,F37)</f>
        <v>0</v>
      </c>
      <c r="AL37" s="298">
        <f ca="1">COUNTIFS(AL11:AL20,F37)</f>
        <v>0</v>
      </c>
    </row>
    <row r="38" spans="2:38" s="130" customFormat="1" hidden="1" x14ac:dyDescent="0.25">
      <c r="B38" s="197"/>
      <c r="F38" s="297" t="s">
        <v>191</v>
      </c>
      <c r="G38" s="298">
        <f ca="1">COUNTIFS(G11:G20,F38)</f>
        <v>0</v>
      </c>
      <c r="H38" s="298">
        <f ca="1">COUNTIFS(H11:H20,F38)</f>
        <v>0</v>
      </c>
      <c r="I38" s="298">
        <f ca="1">COUNTIFS(I11:I20,F38)</f>
        <v>0</v>
      </c>
      <c r="J38" s="298">
        <f ca="1">COUNTIFS(J11:J20,F38)</f>
        <v>0</v>
      </c>
      <c r="K38" s="298">
        <f ca="1">COUNTIFS(K11:K20,F38)</f>
        <v>0</v>
      </c>
      <c r="L38" s="298">
        <f ca="1">COUNTIFS(L11:L20,F38)</f>
        <v>0</v>
      </c>
      <c r="M38" s="298">
        <f ca="1">COUNTIFS(M11:M20,F38)</f>
        <v>0</v>
      </c>
      <c r="N38" s="298">
        <f ca="1">COUNTIFS(N11:N20,F38)</f>
        <v>0</v>
      </c>
      <c r="O38" s="298">
        <f ca="1">COUNTIFS(O11:O20,F38)</f>
        <v>0</v>
      </c>
      <c r="P38" s="298">
        <f ca="1">COUNTIFS(P11:P20,F38)</f>
        <v>0</v>
      </c>
      <c r="Q38" s="298">
        <f ca="1">COUNTIFS(Q11:Q20,F38)</f>
        <v>0</v>
      </c>
      <c r="R38" s="298">
        <f ca="1">COUNTIFS(R11:R20,F38)</f>
        <v>0</v>
      </c>
      <c r="S38" s="298">
        <f ca="1">COUNTIFS(S11:S20,F38)</f>
        <v>0</v>
      </c>
      <c r="T38" s="298">
        <f ca="1">COUNTIFS(T11:T20,F38)</f>
        <v>0</v>
      </c>
      <c r="U38" s="298">
        <f ca="1">COUNTIFS(U11:U20,F38)</f>
        <v>0</v>
      </c>
      <c r="V38" s="298">
        <f ca="1">COUNTIFS(V11:V20,F38)</f>
        <v>0</v>
      </c>
      <c r="W38" s="298">
        <f ca="1">COUNTIFS(W11:W20,F38)</f>
        <v>0</v>
      </c>
      <c r="X38" s="298">
        <f ca="1">COUNTIFS(X11:X20,F38)</f>
        <v>0</v>
      </c>
      <c r="Y38" s="298">
        <f ca="1">COUNTIFS(Y11:Y20,F38)</f>
        <v>0</v>
      </c>
      <c r="Z38" s="298">
        <f ca="1">COUNTIFS(Z11:Z20,F38)</f>
        <v>0</v>
      </c>
      <c r="AA38" s="298">
        <f ca="1">COUNTIFS(AA11:AA20,F38)</f>
        <v>0</v>
      </c>
      <c r="AB38" s="298">
        <f ca="1">COUNTIFS(AB11:AB20,F38)</f>
        <v>0</v>
      </c>
      <c r="AC38" s="298">
        <f ca="1">COUNTIFS(AC11:AC20,F38)</f>
        <v>0</v>
      </c>
      <c r="AD38" s="298">
        <f ca="1">COUNTIFS(AD11:AD20,F38)</f>
        <v>0</v>
      </c>
      <c r="AE38" s="298">
        <f ca="1">COUNTIFS(AE11:AE20,F38)</f>
        <v>0</v>
      </c>
      <c r="AF38" s="298">
        <f ca="1">COUNTIFS(AF11:AF20,F38)</f>
        <v>0</v>
      </c>
      <c r="AG38" s="298">
        <f ca="1">COUNTIFS(AG11:AG20,F38)</f>
        <v>0</v>
      </c>
      <c r="AH38" s="298">
        <f ca="1">COUNTIFS(AH11:AH20,F38)</f>
        <v>0</v>
      </c>
      <c r="AI38" s="298">
        <f ca="1">COUNTIFS(AI11:AI20,F38)</f>
        <v>0</v>
      </c>
      <c r="AJ38" s="298">
        <f ca="1">COUNTIFS(AJ11:AJ20,F38)</f>
        <v>0</v>
      </c>
      <c r="AK38" s="298">
        <f ca="1">COUNTIFS(AK11:AK20,F38)</f>
        <v>0</v>
      </c>
      <c r="AL38" s="298">
        <f ca="1">COUNTIFS(AL11:AL20,F38)</f>
        <v>0</v>
      </c>
    </row>
    <row r="39" spans="2:38" s="130" customFormat="1" hidden="1" x14ac:dyDescent="0.25">
      <c r="B39" s="197"/>
      <c r="F39" s="297" t="s">
        <v>181</v>
      </c>
      <c r="G39" s="298">
        <f ca="1">COUNTIFS(G11:G20,F39)</f>
        <v>0</v>
      </c>
      <c r="H39" s="298">
        <f ca="1">COUNTIFS(H11:H20,F39)</f>
        <v>0</v>
      </c>
      <c r="I39" s="298">
        <f ca="1">COUNTIFS(I11:I20,F39)</f>
        <v>0</v>
      </c>
      <c r="J39" s="298">
        <f ca="1">COUNTIFS(J11:J20,F39)</f>
        <v>0</v>
      </c>
      <c r="K39" s="298">
        <f ca="1">COUNTIFS(K11:K20,F39)</f>
        <v>0</v>
      </c>
      <c r="L39" s="298">
        <f ca="1">COUNTIFS(L11:L20,F39)</f>
        <v>0</v>
      </c>
      <c r="M39" s="298">
        <f ca="1">COUNTIFS(M11:M20,F39)</f>
        <v>0</v>
      </c>
      <c r="N39" s="298">
        <f ca="1">COUNTIFS(N11:N20,F39)</f>
        <v>0</v>
      </c>
      <c r="O39" s="298">
        <f ca="1">COUNTIFS(O11:O20,F39)</f>
        <v>0</v>
      </c>
      <c r="P39" s="298">
        <f ca="1">COUNTIFS(P11:P20,F39)</f>
        <v>0</v>
      </c>
      <c r="Q39" s="298">
        <f ca="1">COUNTIFS(Q11:Q20,F39)</f>
        <v>0</v>
      </c>
      <c r="R39" s="298">
        <f ca="1">COUNTIFS(R11:R20,F39)</f>
        <v>0</v>
      </c>
      <c r="S39" s="298">
        <f ca="1">COUNTIFS(S11:S20,F39)</f>
        <v>0</v>
      </c>
      <c r="T39" s="298">
        <f ca="1">COUNTIFS(T11:T20,F39)</f>
        <v>0</v>
      </c>
      <c r="U39" s="298">
        <f ca="1">COUNTIFS(U11:U20,F39)</f>
        <v>0</v>
      </c>
      <c r="V39" s="298">
        <f ca="1">COUNTIFS(V11:V20,F39)</f>
        <v>0</v>
      </c>
      <c r="W39" s="298">
        <f ca="1">COUNTIFS(W11:W20,F39)</f>
        <v>0</v>
      </c>
      <c r="X39" s="298">
        <f ca="1">COUNTIFS(X11:X20,F39)</f>
        <v>0</v>
      </c>
      <c r="Y39" s="298">
        <f ca="1">COUNTIFS(Y11:Y20,F39)</f>
        <v>0</v>
      </c>
      <c r="Z39" s="298">
        <f ca="1">COUNTIFS(Z11:Z20,F39)</f>
        <v>0</v>
      </c>
      <c r="AA39" s="298">
        <f ca="1">COUNTIFS(AA11:AA20,F39)</f>
        <v>0</v>
      </c>
      <c r="AB39" s="298">
        <f ca="1">COUNTIFS(AB11:AB20,F39)</f>
        <v>0</v>
      </c>
      <c r="AC39" s="298">
        <f ca="1">COUNTIFS(AC11:AC20,F39)</f>
        <v>0</v>
      </c>
      <c r="AD39" s="298">
        <f ca="1">COUNTIFS(AD11:AD20,F39)</f>
        <v>0</v>
      </c>
      <c r="AE39" s="298">
        <f ca="1">COUNTIFS(AE11:AE20,F39)</f>
        <v>0</v>
      </c>
      <c r="AF39" s="298">
        <f ca="1">COUNTIFS(AF11:AF20,F39)</f>
        <v>0</v>
      </c>
      <c r="AG39" s="298">
        <f ca="1">COUNTIFS(AG11:AG20,F39)</f>
        <v>0</v>
      </c>
      <c r="AH39" s="298">
        <f ca="1">COUNTIFS(AH11:AH20,F39)</f>
        <v>0</v>
      </c>
      <c r="AI39" s="298">
        <f ca="1">COUNTIFS(AI11:AI20,F39)</f>
        <v>0</v>
      </c>
      <c r="AJ39" s="298">
        <f ca="1">COUNTIFS(AJ11:AJ20,F39)</f>
        <v>0</v>
      </c>
      <c r="AK39" s="298">
        <f ca="1">COUNTIFS(AK11:AK20,F39)</f>
        <v>0</v>
      </c>
      <c r="AL39" s="298">
        <f ca="1">COUNTIFS(AL11:AL20,F39)</f>
        <v>0</v>
      </c>
    </row>
    <row r="40" spans="2:38" s="130" customFormat="1" hidden="1" x14ac:dyDescent="0.25">
      <c r="B40" s="197"/>
      <c r="F40" s="297" t="s">
        <v>202</v>
      </c>
      <c r="G40" s="298">
        <f ca="1">COUNTIFS(G11:G20,F40)</f>
        <v>0</v>
      </c>
      <c r="H40" s="298">
        <f ca="1">COUNTIFS(H11:H20,F40)</f>
        <v>0</v>
      </c>
      <c r="I40" s="298">
        <f ca="1">COUNTIFS(I11:I20,F40)</f>
        <v>0</v>
      </c>
      <c r="J40" s="298">
        <f ca="1">COUNTIFS(J11:J20,F40)</f>
        <v>0</v>
      </c>
      <c r="K40" s="298">
        <f ca="1">COUNTIFS(K11:K20,F40)</f>
        <v>0</v>
      </c>
      <c r="L40" s="298">
        <f ca="1">COUNTIFS(L11:L20,F40)</f>
        <v>0</v>
      </c>
      <c r="M40" s="298">
        <f ca="1">COUNTIFS(M11:M20,F40)</f>
        <v>0</v>
      </c>
      <c r="N40" s="298">
        <f ca="1">COUNTIFS(N11:N20,F40)</f>
        <v>0</v>
      </c>
      <c r="O40" s="298">
        <f ca="1">COUNTIFS(O11:O20,F40)</f>
        <v>0</v>
      </c>
      <c r="P40" s="298">
        <f ca="1">COUNTIFS(P11:P20,F40)</f>
        <v>0</v>
      </c>
      <c r="Q40" s="298">
        <f ca="1">COUNTIFS(Q11:Q20,F40)</f>
        <v>0</v>
      </c>
      <c r="R40" s="298">
        <f ca="1">COUNTIFS(R11:R20,F40)</f>
        <v>0</v>
      </c>
      <c r="S40" s="298">
        <f ca="1">COUNTIFS(S11:S20,F40)</f>
        <v>0</v>
      </c>
      <c r="T40" s="298">
        <f ca="1">COUNTIFS(T11:T20,F40)</f>
        <v>0</v>
      </c>
      <c r="U40" s="298">
        <f ca="1">COUNTIFS(U11:U20,F40)</f>
        <v>0</v>
      </c>
      <c r="V40" s="298">
        <f ca="1">COUNTIFS(V11:V20,F40)</f>
        <v>0</v>
      </c>
      <c r="W40" s="298">
        <f ca="1">COUNTIFS(W11:W20,F40)</f>
        <v>0</v>
      </c>
      <c r="X40" s="298">
        <f ca="1">COUNTIFS(X11:X20,F40)</f>
        <v>0</v>
      </c>
      <c r="Y40" s="298">
        <f ca="1">COUNTIFS(Y11:Y20,F40)</f>
        <v>0</v>
      </c>
      <c r="Z40" s="298">
        <f ca="1">COUNTIFS(Z11:Z20,F40)</f>
        <v>0</v>
      </c>
      <c r="AA40" s="298">
        <f ca="1">COUNTIFS(AA11:AA20,F40)</f>
        <v>0</v>
      </c>
      <c r="AB40" s="298">
        <f ca="1">COUNTIFS(AB11:AB20,F40)</f>
        <v>0</v>
      </c>
      <c r="AC40" s="298">
        <f ca="1">COUNTIFS(AC11:AC20,F40)</f>
        <v>0</v>
      </c>
      <c r="AD40" s="298">
        <f ca="1">COUNTIFS(AD11:AD20,F40)</f>
        <v>0</v>
      </c>
      <c r="AE40" s="298">
        <f ca="1">COUNTIFS(AE11:AE20,F40)</f>
        <v>0</v>
      </c>
      <c r="AF40" s="298">
        <f ca="1">COUNTIFS(AF11:AF20,F40)</f>
        <v>0</v>
      </c>
      <c r="AG40" s="298">
        <f ca="1">COUNTIFS(AG11:AG20,F40)</f>
        <v>0</v>
      </c>
      <c r="AH40" s="298">
        <f ca="1">COUNTIFS(AH11:AH20,F40)</f>
        <v>0</v>
      </c>
      <c r="AI40" s="298">
        <f ca="1">COUNTIFS(AI11:AI20,F40)</f>
        <v>0</v>
      </c>
      <c r="AJ40" s="298">
        <f ca="1">COUNTIFS(AJ11:AJ20,F40)</f>
        <v>0</v>
      </c>
      <c r="AK40" s="298">
        <f ca="1">COUNTIFS(AK11:AK20,F40)</f>
        <v>0</v>
      </c>
      <c r="AL40" s="298">
        <f ca="1">COUNTIFS(AL11:AL20,F40)</f>
        <v>0</v>
      </c>
    </row>
    <row r="41" spans="2:38" s="130" customFormat="1" hidden="1" x14ac:dyDescent="0.25">
      <c r="B41" s="197"/>
      <c r="F41" s="297" t="s">
        <v>192</v>
      </c>
      <c r="G41" s="298">
        <f ca="1">COUNTIFS(G11:G20,F41)</f>
        <v>0</v>
      </c>
      <c r="H41" s="298">
        <f ca="1">COUNTIFS(H11:H20,F41)</f>
        <v>0</v>
      </c>
      <c r="I41" s="298">
        <f ca="1">COUNTIFS(I11:I20,F41)</f>
        <v>0</v>
      </c>
      <c r="J41" s="298">
        <f ca="1">COUNTIFS(J11:J20,F41)</f>
        <v>0</v>
      </c>
      <c r="K41" s="298">
        <f ca="1">COUNTIFS(K11:K20,F41)</f>
        <v>0</v>
      </c>
      <c r="L41" s="298">
        <f ca="1">COUNTIFS(L11:L20,F41)</f>
        <v>0</v>
      </c>
      <c r="M41" s="298">
        <f ca="1">COUNTIFS(M11:M20,F41)</f>
        <v>0</v>
      </c>
      <c r="N41" s="298">
        <f ca="1">COUNTIFS(N11:N20,F41)</f>
        <v>0</v>
      </c>
      <c r="O41" s="298">
        <f ca="1">COUNTIFS(O11:O20,F41)</f>
        <v>0</v>
      </c>
      <c r="P41" s="298">
        <f ca="1">COUNTIFS(P11:P20,F41)</f>
        <v>0</v>
      </c>
      <c r="Q41" s="298">
        <f ca="1">COUNTIFS(Q11:Q20,F41)</f>
        <v>0</v>
      </c>
      <c r="R41" s="298">
        <f ca="1">COUNTIFS(R11:R20,F41)</f>
        <v>0</v>
      </c>
      <c r="S41" s="298">
        <f ca="1">COUNTIFS(S11:S20,F41)</f>
        <v>0</v>
      </c>
      <c r="T41" s="298">
        <f ca="1">COUNTIFS(T11:T20,F41)</f>
        <v>0</v>
      </c>
      <c r="U41" s="298">
        <f ca="1">COUNTIFS(U11:U20,F41)</f>
        <v>0</v>
      </c>
      <c r="V41" s="298">
        <f ca="1">COUNTIFS(V11:V20,F41)</f>
        <v>0</v>
      </c>
      <c r="W41" s="298">
        <f ca="1">COUNTIFS(W11:W20,F41)</f>
        <v>0</v>
      </c>
      <c r="X41" s="298">
        <f ca="1">COUNTIFS(X11:X20,F41)</f>
        <v>0</v>
      </c>
      <c r="Y41" s="298">
        <f ca="1">COUNTIFS(Y11:Y20,F41)</f>
        <v>0</v>
      </c>
      <c r="Z41" s="298">
        <f ca="1">COUNTIFS(Z11:Z20,F41)</f>
        <v>0</v>
      </c>
      <c r="AA41" s="298">
        <f ca="1">COUNTIFS(AA11:AA20,F41)</f>
        <v>0</v>
      </c>
      <c r="AB41" s="298">
        <f ca="1">COUNTIFS(AB11:AB20,F41)</f>
        <v>0</v>
      </c>
      <c r="AC41" s="298">
        <f ca="1">COUNTIFS(AC11:AC20,F41)</f>
        <v>0</v>
      </c>
      <c r="AD41" s="298">
        <f ca="1">COUNTIFS(AD11:AD20,F41)</f>
        <v>0</v>
      </c>
      <c r="AE41" s="298">
        <f ca="1">COUNTIFS(AE11:AE20,F41)</f>
        <v>0</v>
      </c>
      <c r="AF41" s="298">
        <f ca="1">COUNTIFS(AF11:AF20,F41)</f>
        <v>0</v>
      </c>
      <c r="AG41" s="298">
        <f ca="1">COUNTIFS(AG11:AG20,F41)</f>
        <v>0</v>
      </c>
      <c r="AH41" s="298">
        <f ca="1">COUNTIFS(AH11:AH20,F41)</f>
        <v>0</v>
      </c>
      <c r="AI41" s="298">
        <f ca="1">COUNTIFS(AI11:AI20,F41)</f>
        <v>0</v>
      </c>
      <c r="AJ41" s="298">
        <f ca="1">COUNTIFS(AJ11:AJ20,F41)</f>
        <v>0</v>
      </c>
      <c r="AK41" s="298">
        <f ca="1">COUNTIFS(AK11:AK20,F41)</f>
        <v>0</v>
      </c>
      <c r="AL41" s="298">
        <f ca="1">COUNTIFS(AL11:AL20,F41)</f>
        <v>0</v>
      </c>
    </row>
    <row r="42" spans="2:38" s="130" customFormat="1" hidden="1" x14ac:dyDescent="0.25">
      <c r="B42" s="197"/>
      <c r="F42" s="297" t="s">
        <v>193</v>
      </c>
      <c r="G42" s="298">
        <f ca="1">COUNTIFS(G11:G20,F42)</f>
        <v>0</v>
      </c>
      <c r="H42" s="298">
        <f ca="1">COUNTIFS(H11:H20,F42)</f>
        <v>0</v>
      </c>
      <c r="I42" s="298">
        <f ca="1">COUNTIFS(I11:I20,F42)</f>
        <v>0</v>
      </c>
      <c r="J42" s="298">
        <f ca="1">COUNTIFS(J11:J20,F42)</f>
        <v>0</v>
      </c>
      <c r="K42" s="298">
        <f ca="1">COUNTIFS(K11:K20,F42)</f>
        <v>0</v>
      </c>
      <c r="L42" s="298">
        <f ca="1">COUNTIFS(L11:L20,F42)</f>
        <v>0</v>
      </c>
      <c r="M42" s="298">
        <f ca="1">COUNTIFS(M11:M20,F42)</f>
        <v>0</v>
      </c>
      <c r="N42" s="298">
        <f ca="1">COUNTIFS(N11:N20,F42)</f>
        <v>0</v>
      </c>
      <c r="O42" s="298">
        <f ca="1">COUNTIFS(O11:O20,F42)</f>
        <v>0</v>
      </c>
      <c r="P42" s="298">
        <f ca="1">COUNTIFS(P11:P20,F42)</f>
        <v>0</v>
      </c>
      <c r="Q42" s="298">
        <f ca="1">COUNTIFS(Q11:Q20,F42)</f>
        <v>0</v>
      </c>
      <c r="R42" s="298">
        <f ca="1">COUNTIFS(R11:R20,F42)</f>
        <v>0</v>
      </c>
      <c r="S42" s="298">
        <f ca="1">COUNTIFS(S11:S20,F42)</f>
        <v>0</v>
      </c>
      <c r="T42" s="298">
        <f ca="1">COUNTIFS(T11:T20,F42)</f>
        <v>0</v>
      </c>
      <c r="U42" s="298">
        <f ca="1">COUNTIFS(U11:U20,F42)</f>
        <v>0</v>
      </c>
      <c r="V42" s="298">
        <f ca="1">COUNTIFS(V11:V20,F42)</f>
        <v>0</v>
      </c>
      <c r="W42" s="298">
        <f ca="1">COUNTIFS(W11:W20,F42)</f>
        <v>0</v>
      </c>
      <c r="X42" s="298">
        <f ca="1">COUNTIFS(X11:X20,F42)</f>
        <v>0</v>
      </c>
      <c r="Y42" s="298">
        <f ca="1">COUNTIFS(Y11:Y20,F42)</f>
        <v>0</v>
      </c>
      <c r="Z42" s="298">
        <f ca="1">COUNTIFS(Z11:Z20,F42)</f>
        <v>0</v>
      </c>
      <c r="AA42" s="298">
        <f ca="1">COUNTIFS(AA11:AA20,F42)</f>
        <v>0</v>
      </c>
      <c r="AB42" s="298">
        <f ca="1">COUNTIFS(AB11:AB20,F42)</f>
        <v>0</v>
      </c>
      <c r="AC42" s="298">
        <f ca="1">COUNTIFS(AC11:AC20,F42)</f>
        <v>0</v>
      </c>
      <c r="AD42" s="298">
        <f ca="1">COUNTIFS(AD11:AD20,F42)</f>
        <v>0</v>
      </c>
      <c r="AE42" s="298">
        <f ca="1">COUNTIFS(AE11:AE20,F42)</f>
        <v>0</v>
      </c>
      <c r="AF42" s="298">
        <f ca="1">COUNTIFS(AF11:AF20,F42)</f>
        <v>0</v>
      </c>
      <c r="AG42" s="298">
        <f ca="1">COUNTIFS(AG11:AG20,F42)</f>
        <v>0</v>
      </c>
      <c r="AH42" s="298">
        <f ca="1">COUNTIFS(AH11:AH20,F42)</f>
        <v>0</v>
      </c>
      <c r="AI42" s="298">
        <f ca="1">COUNTIFS(AI11:AI20,F42)</f>
        <v>0</v>
      </c>
      <c r="AJ42" s="298">
        <f ca="1">COUNTIFS(AJ11:AJ20,F42)</f>
        <v>0</v>
      </c>
      <c r="AK42" s="298">
        <f ca="1">COUNTIFS(AK11:AK20,F42)</f>
        <v>0</v>
      </c>
      <c r="AL42" s="298">
        <f ca="1">COUNTIFS(AL11:AL20,F42)</f>
        <v>0</v>
      </c>
    </row>
    <row r="43" spans="2:38" s="130" customFormat="1" hidden="1" x14ac:dyDescent="0.25">
      <c r="B43" s="197"/>
      <c r="F43" s="297" t="s">
        <v>194</v>
      </c>
      <c r="G43" s="298">
        <f ca="1">COUNTIFS(G11:G20,F43)</f>
        <v>0</v>
      </c>
      <c r="H43" s="298">
        <f ca="1">COUNTIFS(H11:H20,F43)</f>
        <v>0</v>
      </c>
      <c r="I43" s="298">
        <f ca="1">COUNTIFS(I11:I20,F43)</f>
        <v>0</v>
      </c>
      <c r="J43" s="298">
        <f ca="1">COUNTIFS(J11:J20,F43)</f>
        <v>0</v>
      </c>
      <c r="K43" s="298">
        <f ca="1">COUNTIFS(K11:K20,F43)</f>
        <v>0</v>
      </c>
      <c r="L43" s="298">
        <f ca="1">COUNTIFS(L11:L20,F43)</f>
        <v>0</v>
      </c>
      <c r="M43" s="298">
        <f ca="1">COUNTIFS(M11:M20,F43)</f>
        <v>0</v>
      </c>
      <c r="N43" s="298">
        <f ca="1">COUNTIFS(N11:N20,F43)</f>
        <v>0</v>
      </c>
      <c r="O43" s="298">
        <f ca="1">COUNTIFS(O11:O20,F43)</f>
        <v>0</v>
      </c>
      <c r="P43" s="298">
        <f ca="1">COUNTIFS(P11:P20,F43)</f>
        <v>0</v>
      </c>
      <c r="Q43" s="298">
        <f ca="1">COUNTIFS(Q11:Q20,F43)</f>
        <v>0</v>
      </c>
      <c r="R43" s="298">
        <f ca="1">COUNTIFS(R11:R20,F43)</f>
        <v>0</v>
      </c>
      <c r="S43" s="298">
        <f ca="1">COUNTIFS(S11:S20,F43)</f>
        <v>0</v>
      </c>
      <c r="T43" s="298">
        <f ca="1">COUNTIFS(T11:T20,F43)</f>
        <v>0</v>
      </c>
      <c r="U43" s="298">
        <f ca="1">COUNTIFS(U11:U20,F43)</f>
        <v>0</v>
      </c>
      <c r="V43" s="298">
        <f ca="1">COUNTIFS(V11:V20,F43)</f>
        <v>0</v>
      </c>
      <c r="W43" s="298">
        <f ca="1">COUNTIFS(W11:W20,F43)</f>
        <v>0</v>
      </c>
      <c r="X43" s="298">
        <f ca="1">COUNTIFS(X11:X20,F43)</f>
        <v>0</v>
      </c>
      <c r="Y43" s="298">
        <f ca="1">COUNTIFS(Y11:Y20,F43)</f>
        <v>0</v>
      </c>
      <c r="Z43" s="298">
        <f ca="1">COUNTIFS(Z11:Z20,F43)</f>
        <v>0</v>
      </c>
      <c r="AA43" s="298">
        <f ca="1">COUNTIFS(AA11:AA20,F43)</f>
        <v>0</v>
      </c>
      <c r="AB43" s="298">
        <f ca="1">COUNTIFS(AB11:AB20,F43)</f>
        <v>0</v>
      </c>
      <c r="AC43" s="298">
        <f ca="1">COUNTIFS(AC11:AC20,F43)</f>
        <v>0</v>
      </c>
      <c r="AD43" s="298">
        <f ca="1">COUNTIFS(AD11:AD20,F43)</f>
        <v>0</v>
      </c>
      <c r="AE43" s="298">
        <f ca="1">COUNTIFS(AE11:AE20,F43)</f>
        <v>0</v>
      </c>
      <c r="AF43" s="298">
        <f ca="1">COUNTIFS(AF11:AF20,F43)</f>
        <v>0</v>
      </c>
      <c r="AG43" s="298">
        <f ca="1">COUNTIFS(AG11:AG20,F43)</f>
        <v>0</v>
      </c>
      <c r="AH43" s="298">
        <f ca="1">COUNTIFS(AH11:AH20,F43)</f>
        <v>0</v>
      </c>
      <c r="AI43" s="298">
        <f ca="1">COUNTIFS(AI11:AI20,F43)</f>
        <v>0</v>
      </c>
      <c r="AJ43" s="298">
        <f ca="1">COUNTIFS(AJ11:AJ20,F43)</f>
        <v>0</v>
      </c>
      <c r="AK43" s="298">
        <f ca="1">COUNTIFS(AK11:AK20,F43)</f>
        <v>0</v>
      </c>
      <c r="AL43" s="298">
        <f ca="1">COUNTIFS(AL11:AL20,F43)</f>
        <v>0</v>
      </c>
    </row>
    <row r="44" spans="2:38" s="130" customFormat="1" hidden="1" x14ac:dyDescent="0.25">
      <c r="B44" s="197"/>
      <c r="F44" s="297" t="s">
        <v>195</v>
      </c>
      <c r="G44" s="298">
        <f ca="1">COUNTIFS(G11:G20,F44)</f>
        <v>0</v>
      </c>
      <c r="H44" s="298">
        <f ca="1">COUNTIFS(H11:H20,F44)</f>
        <v>0</v>
      </c>
      <c r="I44" s="298">
        <f ca="1">COUNTIFS(I11:I20,F44)</f>
        <v>0</v>
      </c>
      <c r="J44" s="298">
        <f ca="1">COUNTIFS(J11:J20,F44)</f>
        <v>0</v>
      </c>
      <c r="K44" s="298">
        <f ca="1">COUNTIFS(K11:K20,F44)</f>
        <v>0</v>
      </c>
      <c r="L44" s="298">
        <f ca="1">COUNTIFS(L11:L20,F44)</f>
        <v>0</v>
      </c>
      <c r="M44" s="298">
        <f ca="1">COUNTIFS(M11:M20,F44)</f>
        <v>0</v>
      </c>
      <c r="N44" s="298">
        <f ca="1">COUNTIFS(N11:N20,F44)</f>
        <v>0</v>
      </c>
      <c r="O44" s="298">
        <f ca="1">COUNTIFS(O11:O20,F44)</f>
        <v>0</v>
      </c>
      <c r="P44" s="298">
        <f ca="1">COUNTIFS(P11:P20,F44)</f>
        <v>0</v>
      </c>
      <c r="Q44" s="298">
        <f ca="1">COUNTIFS(Q11:Q20,F44)</f>
        <v>0</v>
      </c>
      <c r="R44" s="298">
        <f ca="1">COUNTIFS(R11:R20,F44)</f>
        <v>0</v>
      </c>
      <c r="S44" s="298">
        <f ca="1">COUNTIFS(S11:S20,F44)</f>
        <v>0</v>
      </c>
      <c r="T44" s="298">
        <f ca="1">COUNTIFS(T11:T20,F44)</f>
        <v>0</v>
      </c>
      <c r="U44" s="298">
        <f ca="1">COUNTIFS(U11:U20,F44)</f>
        <v>0</v>
      </c>
      <c r="V44" s="298">
        <f ca="1">COUNTIFS(V11:V20,F44)</f>
        <v>0</v>
      </c>
      <c r="W44" s="298">
        <f ca="1">COUNTIFS(W11:W20,F44)</f>
        <v>0</v>
      </c>
      <c r="X44" s="298">
        <f ca="1">COUNTIFS(X11:X20,F44)</f>
        <v>0</v>
      </c>
      <c r="Y44" s="298">
        <f ca="1">COUNTIFS(Y11:Y20,F44)</f>
        <v>0</v>
      </c>
      <c r="Z44" s="298">
        <f ca="1">COUNTIFS(Z11:Z20,F44)</f>
        <v>0</v>
      </c>
      <c r="AA44" s="298">
        <f ca="1">COUNTIFS(AA11:AA20,F44)</f>
        <v>0</v>
      </c>
      <c r="AB44" s="298">
        <f ca="1">COUNTIFS(AB11:AB20,F44)</f>
        <v>0</v>
      </c>
      <c r="AC44" s="298">
        <f ca="1">COUNTIFS(AC11:AC20,F44)</f>
        <v>0</v>
      </c>
      <c r="AD44" s="298">
        <f ca="1">COUNTIFS(AD11:AD20,F44)</f>
        <v>0</v>
      </c>
      <c r="AE44" s="298">
        <f ca="1">COUNTIFS(AE11:AE20,F44)</f>
        <v>0</v>
      </c>
      <c r="AF44" s="298">
        <f ca="1">COUNTIFS(AF11:AF20,F44)</f>
        <v>0</v>
      </c>
      <c r="AG44" s="298">
        <f ca="1">COUNTIFS(AG11:AG20,F44)</f>
        <v>0</v>
      </c>
      <c r="AH44" s="298">
        <f ca="1">COUNTIFS(AH11:AH20,F44)</f>
        <v>0</v>
      </c>
      <c r="AI44" s="298">
        <f ca="1">COUNTIFS(AI11:AI20,F44)</f>
        <v>0</v>
      </c>
      <c r="AJ44" s="298">
        <f ca="1">COUNTIFS(AJ11:AJ20,F44)</f>
        <v>0</v>
      </c>
      <c r="AK44" s="298">
        <f ca="1">COUNTIFS(AK11:AK20,F44)</f>
        <v>0</v>
      </c>
      <c r="AL44" s="298">
        <f ca="1">COUNTIFS(AL11:AL20,F44)</f>
        <v>0</v>
      </c>
    </row>
    <row r="45" spans="2:38" s="130" customFormat="1" hidden="1" x14ac:dyDescent="0.25">
      <c r="B45" s="197"/>
      <c r="F45" s="297" t="s">
        <v>196</v>
      </c>
      <c r="G45" s="298">
        <f ca="1">COUNTIFS(G11:G20,F45)</f>
        <v>0</v>
      </c>
      <c r="H45" s="298">
        <f ca="1">COUNTIFS(H11:H20,F45)</f>
        <v>0</v>
      </c>
      <c r="I45" s="298">
        <f ca="1">COUNTIFS(I11:I20,F45)</f>
        <v>0</v>
      </c>
      <c r="J45" s="298">
        <f ca="1">COUNTIFS(J11:J20,F45)</f>
        <v>0</v>
      </c>
      <c r="K45" s="298">
        <f ca="1">COUNTIFS(K11:K20,F45)</f>
        <v>0</v>
      </c>
      <c r="L45" s="298">
        <f ca="1">COUNTIFS(L11:L20,F45)</f>
        <v>0</v>
      </c>
      <c r="M45" s="298">
        <f ca="1">COUNTIFS(M11:M20,F45)</f>
        <v>0</v>
      </c>
      <c r="N45" s="298">
        <f ca="1">COUNTIFS(N11:N20,F45)</f>
        <v>0</v>
      </c>
      <c r="O45" s="298">
        <f ca="1">COUNTIFS(O11:O20,F45)</f>
        <v>0</v>
      </c>
      <c r="P45" s="298">
        <f ca="1">COUNTIFS(P11:P20,F45)</f>
        <v>0</v>
      </c>
      <c r="Q45" s="298">
        <f ca="1">COUNTIFS(Q11:Q20,F45)</f>
        <v>0</v>
      </c>
      <c r="R45" s="298">
        <f ca="1">COUNTIFS(R11:R20,F45)</f>
        <v>0</v>
      </c>
      <c r="S45" s="298">
        <f ca="1">COUNTIFS(S11:S20,F45)</f>
        <v>0</v>
      </c>
      <c r="T45" s="298">
        <f ca="1">COUNTIFS(T11:T20,F45)</f>
        <v>0</v>
      </c>
      <c r="U45" s="298">
        <f ca="1">COUNTIFS(U11:U20,F45)</f>
        <v>0</v>
      </c>
      <c r="V45" s="298">
        <f ca="1">COUNTIFS(V11:V20,F45)</f>
        <v>0</v>
      </c>
      <c r="W45" s="298">
        <f ca="1">COUNTIFS(W11:W20,F45)</f>
        <v>0</v>
      </c>
      <c r="X45" s="298">
        <f ca="1">COUNTIFS(X11:X20,F45)</f>
        <v>0</v>
      </c>
      <c r="Y45" s="298">
        <f ca="1">COUNTIFS(Y11:Y20,F45)</f>
        <v>0</v>
      </c>
      <c r="Z45" s="298">
        <f ca="1">COUNTIFS(Z11:Z20,F45)</f>
        <v>0</v>
      </c>
      <c r="AA45" s="298">
        <f ca="1">COUNTIFS(AA11:AA20,F45)</f>
        <v>0</v>
      </c>
      <c r="AB45" s="298">
        <f ca="1">COUNTIFS(AB11:AB20,F45)</f>
        <v>0</v>
      </c>
      <c r="AC45" s="298">
        <f ca="1">COUNTIFS(AC11:AC20,F45)</f>
        <v>0</v>
      </c>
      <c r="AD45" s="298">
        <f ca="1">COUNTIFS(AD11:AD20,F45)</f>
        <v>0</v>
      </c>
      <c r="AE45" s="298">
        <f ca="1">COUNTIFS(AE11:AE20,F45)</f>
        <v>0</v>
      </c>
      <c r="AF45" s="298">
        <f ca="1">COUNTIFS(AF11:AF20,F45)</f>
        <v>0</v>
      </c>
      <c r="AG45" s="298">
        <f ca="1">COUNTIFS(AG11:AG20,F45)</f>
        <v>0</v>
      </c>
      <c r="AH45" s="298">
        <f ca="1">COUNTIFS(AH11:AH20,F45)</f>
        <v>0</v>
      </c>
      <c r="AI45" s="298">
        <f ca="1">COUNTIFS(AI11:AI20,F45)</f>
        <v>0</v>
      </c>
      <c r="AJ45" s="298">
        <f ca="1">COUNTIFS(AJ11:AJ20,F45)</f>
        <v>0</v>
      </c>
      <c r="AK45" s="298">
        <f ca="1">COUNTIFS(AK11:AK20,F45)</f>
        <v>0</v>
      </c>
      <c r="AL45" s="298">
        <f ca="1">COUNTIFS(AL11:AL20,F45)</f>
        <v>0</v>
      </c>
    </row>
    <row r="46" spans="2:38" s="130" customFormat="1" hidden="1" x14ac:dyDescent="0.25">
      <c r="B46" s="197"/>
      <c r="F46" s="297" t="s">
        <v>197</v>
      </c>
      <c r="G46" s="298">
        <f ca="1">COUNTIFS(G11:G20,F46)</f>
        <v>0</v>
      </c>
      <c r="H46" s="298">
        <f ca="1">COUNTIFS(H11:H20,F46)</f>
        <v>0</v>
      </c>
      <c r="I46" s="298">
        <f ca="1">COUNTIFS(I11:I20,F46)</f>
        <v>0</v>
      </c>
      <c r="J46" s="298">
        <f ca="1">COUNTIFS(J11:J20,F46)</f>
        <v>0</v>
      </c>
      <c r="K46" s="298">
        <f ca="1">COUNTIFS(K11:K20,F46)</f>
        <v>0</v>
      </c>
      <c r="L46" s="298">
        <f ca="1">COUNTIFS(L11:L20,F46)</f>
        <v>0</v>
      </c>
      <c r="M46" s="298">
        <f ca="1">COUNTIFS(M11:M20,F46)</f>
        <v>0</v>
      </c>
      <c r="N46" s="298">
        <f ca="1">COUNTIFS(N11:N20,F46)</f>
        <v>0</v>
      </c>
      <c r="O46" s="298">
        <f ca="1">COUNTIFS(O11:O20,F46)</f>
        <v>0</v>
      </c>
      <c r="P46" s="298">
        <f ca="1">COUNTIFS(P11:P20,F46)</f>
        <v>0</v>
      </c>
      <c r="Q46" s="298">
        <f ca="1">COUNTIFS(Q11:Q20,F46)</f>
        <v>0</v>
      </c>
      <c r="R46" s="298">
        <f ca="1">COUNTIFS(R11:R20,F46)</f>
        <v>0</v>
      </c>
      <c r="S46" s="298">
        <f ca="1">COUNTIFS(S11:S20,F46)</f>
        <v>0</v>
      </c>
      <c r="T46" s="298">
        <f ca="1">COUNTIFS(T11:T20,F46)</f>
        <v>0</v>
      </c>
      <c r="U46" s="298">
        <f ca="1">COUNTIFS(U11:U20,F46)</f>
        <v>0</v>
      </c>
      <c r="V46" s="298">
        <f ca="1">COUNTIFS(V11:V20,F46)</f>
        <v>0</v>
      </c>
      <c r="W46" s="298">
        <f ca="1">COUNTIFS(W11:W20,F46)</f>
        <v>0</v>
      </c>
      <c r="X46" s="298">
        <f ca="1">COUNTIFS(X11:X20,F46)</f>
        <v>0</v>
      </c>
      <c r="Y46" s="298">
        <f ca="1">COUNTIFS(Y11:Y20,F46)</f>
        <v>0</v>
      </c>
      <c r="Z46" s="298">
        <f ca="1">COUNTIFS(Z11:Z20,F46)</f>
        <v>0</v>
      </c>
      <c r="AA46" s="298">
        <f ca="1">COUNTIFS(AA11:AA20,F46)</f>
        <v>0</v>
      </c>
      <c r="AB46" s="298">
        <f ca="1">COUNTIFS(AB11:AB20,F46)</f>
        <v>0</v>
      </c>
      <c r="AC46" s="298">
        <f ca="1">COUNTIFS(AC11:AC20,F46)</f>
        <v>0</v>
      </c>
      <c r="AD46" s="298">
        <f ca="1">COUNTIFS(AD11:AD20,F46)</f>
        <v>0</v>
      </c>
      <c r="AE46" s="298">
        <f ca="1">COUNTIFS(AE11:AE20,F46)</f>
        <v>0</v>
      </c>
      <c r="AF46" s="298">
        <f ca="1">COUNTIFS(AF11:AF20,F46)</f>
        <v>0</v>
      </c>
      <c r="AG46" s="298">
        <f ca="1">COUNTIFS(AG11:AG20,F46)</f>
        <v>0</v>
      </c>
      <c r="AH46" s="298">
        <f ca="1">COUNTIFS(AH11:AH20,F46)</f>
        <v>0</v>
      </c>
      <c r="AI46" s="298">
        <f ca="1">COUNTIFS(AI11:AI20,F46)</f>
        <v>0</v>
      </c>
      <c r="AJ46" s="298">
        <f ca="1">COUNTIFS(AJ11:AJ20,F46)</f>
        <v>0</v>
      </c>
      <c r="AK46" s="298">
        <f ca="1">COUNTIFS(AK11:AK20,F46)</f>
        <v>0</v>
      </c>
      <c r="AL46" s="298">
        <f ca="1">COUNTIFS(AL11:AL20,F46)</f>
        <v>0</v>
      </c>
    </row>
    <row r="47" spans="2:38" s="130" customFormat="1" hidden="1" x14ac:dyDescent="0.25">
      <c r="B47" s="197"/>
      <c r="F47" s="297" t="s">
        <v>198</v>
      </c>
      <c r="G47" s="298">
        <f ca="1">COUNTIFS(G11:G20,F47)</f>
        <v>0</v>
      </c>
      <c r="H47" s="298">
        <f ca="1">COUNTIFS(H11:H20,F47)</f>
        <v>0</v>
      </c>
      <c r="I47" s="298">
        <f ca="1">COUNTIFS(I11:I20,F47)</f>
        <v>0</v>
      </c>
      <c r="J47" s="298">
        <f ca="1">COUNTIFS(J11:J20,F47)</f>
        <v>0</v>
      </c>
      <c r="K47" s="298">
        <f ca="1">COUNTIFS(K11:K20,F47)</f>
        <v>0</v>
      </c>
      <c r="L47" s="298">
        <f ca="1">COUNTIFS(L11:L20,F47)</f>
        <v>0</v>
      </c>
      <c r="M47" s="298">
        <f ca="1">COUNTIFS(M11:M20,F47)</f>
        <v>0</v>
      </c>
      <c r="N47" s="298">
        <f ca="1">COUNTIFS(N11:N20,F47)</f>
        <v>0</v>
      </c>
      <c r="O47" s="298">
        <f ca="1">COUNTIFS(O11:O20,F47)</f>
        <v>0</v>
      </c>
      <c r="P47" s="298">
        <f ca="1">COUNTIFS(P11:P20,F47)</f>
        <v>0</v>
      </c>
      <c r="Q47" s="298">
        <f ca="1">COUNTIFS(Q11:Q20,F47)</f>
        <v>0</v>
      </c>
      <c r="R47" s="298">
        <f ca="1">COUNTIFS(R11:R20,F47)</f>
        <v>0</v>
      </c>
      <c r="S47" s="298">
        <f ca="1">COUNTIFS(S11:S20,F47)</f>
        <v>0</v>
      </c>
      <c r="T47" s="298">
        <f ca="1">COUNTIFS(T11:T20,F47)</f>
        <v>0</v>
      </c>
      <c r="U47" s="298">
        <f ca="1">COUNTIFS(U11:U20,F47)</f>
        <v>0</v>
      </c>
      <c r="V47" s="298">
        <f ca="1">COUNTIFS(V11:V20,F47)</f>
        <v>0</v>
      </c>
      <c r="W47" s="298">
        <f ca="1">COUNTIFS(W11:W20,F47)</f>
        <v>0</v>
      </c>
      <c r="X47" s="298">
        <f ca="1">COUNTIFS(X11:X20,F47)</f>
        <v>0</v>
      </c>
      <c r="Y47" s="298">
        <f ca="1">COUNTIFS(Y11:Y20,F47)</f>
        <v>0</v>
      </c>
      <c r="Z47" s="298">
        <f ca="1">COUNTIFS(Z11:Z20,F47)</f>
        <v>0</v>
      </c>
      <c r="AA47" s="298">
        <f ca="1">COUNTIFS(AA11:AA20,F47)</f>
        <v>0</v>
      </c>
      <c r="AB47" s="298">
        <f ca="1">COUNTIFS(AB11:AB20,F47)</f>
        <v>0</v>
      </c>
      <c r="AC47" s="298">
        <f ca="1">COUNTIFS(AC11:AC20,F47)</f>
        <v>0</v>
      </c>
      <c r="AD47" s="298">
        <f ca="1">COUNTIFS(AD11:AD20,F47)</f>
        <v>0</v>
      </c>
      <c r="AE47" s="298">
        <f ca="1">COUNTIFS(AE11:AE20,F47)</f>
        <v>0</v>
      </c>
      <c r="AF47" s="298">
        <f ca="1">COUNTIFS(AF11:AF20,F47)</f>
        <v>0</v>
      </c>
      <c r="AG47" s="298">
        <f ca="1">COUNTIFS(AG11:AG20,F47)</f>
        <v>0</v>
      </c>
      <c r="AH47" s="298">
        <f ca="1">COUNTIFS(AH11:AH20,F47)</f>
        <v>0</v>
      </c>
      <c r="AI47" s="298">
        <f ca="1">COUNTIFS(AI11:AI20,F47)</f>
        <v>0</v>
      </c>
      <c r="AJ47" s="298">
        <f ca="1">COUNTIFS(AJ11:AJ20,F47)</f>
        <v>0</v>
      </c>
      <c r="AK47" s="298">
        <f ca="1">COUNTIFS(AK11:AK20,F47)</f>
        <v>0</v>
      </c>
      <c r="AL47" s="298">
        <f ca="1">COUNTIFS(AL11:AL20,F47)</f>
        <v>0</v>
      </c>
    </row>
    <row r="48" spans="2:38" s="130" customFormat="1" hidden="1" x14ac:dyDescent="0.25">
      <c r="B48" s="197"/>
      <c r="F48" s="298" t="s">
        <v>199</v>
      </c>
      <c r="G48" s="298">
        <f ca="1">F49-SUM(G23:G47)</f>
        <v>10</v>
      </c>
      <c r="H48" s="298">
        <f ca="1">F49-SUM(H23:H47)</f>
        <v>10</v>
      </c>
      <c r="I48" s="298">
        <f ca="1">F49-SUM(I23:I47)</f>
        <v>10</v>
      </c>
      <c r="J48" s="298">
        <f ca="1">F49-SUM(J23:J47)</f>
        <v>10</v>
      </c>
      <c r="K48" s="298">
        <f ca="1">F49-SUM(K23:K47)</f>
        <v>10</v>
      </c>
      <c r="L48" s="298">
        <f ca="1">F49-SUM(L23:L47)</f>
        <v>10</v>
      </c>
      <c r="M48" s="298">
        <f ca="1">F49-SUM(M23:M47)</f>
        <v>10</v>
      </c>
      <c r="N48" s="298">
        <f ca="1">F49-SUM(N23:N47)</f>
        <v>10</v>
      </c>
      <c r="O48" s="298">
        <f ca="1">F49-SUM(O23:O47)</f>
        <v>10</v>
      </c>
      <c r="P48" s="298">
        <f ca="1">F49-SUM(P23:P47)</f>
        <v>10</v>
      </c>
      <c r="Q48" s="298">
        <f ca="1">F49-SUM(Q23:Q47)</f>
        <v>10</v>
      </c>
      <c r="R48" s="298">
        <f ca="1">F49-SUM(R23:R47)</f>
        <v>10</v>
      </c>
      <c r="S48" s="298">
        <f ca="1">F49-SUM(S23:S47)</f>
        <v>10</v>
      </c>
      <c r="T48" s="298">
        <f ca="1">F49-SUM(T23:T47)</f>
        <v>10</v>
      </c>
      <c r="U48" s="298">
        <f ca="1">F49-SUM(U23:U47)</f>
        <v>10</v>
      </c>
      <c r="V48" s="298">
        <f ca="1">F49-SUM(V23:V47)</f>
        <v>10</v>
      </c>
      <c r="W48" s="298">
        <f ca="1">F49-SUM(W23:W47)</f>
        <v>10</v>
      </c>
      <c r="X48" s="298">
        <f ca="1">F49-SUM(X23:X47)</f>
        <v>10</v>
      </c>
      <c r="Y48" s="298">
        <f ca="1">F49-SUM(Y23:Y47)</f>
        <v>10</v>
      </c>
      <c r="Z48" s="298">
        <f ca="1">F49-SUM(Z23:Z47)</f>
        <v>10</v>
      </c>
      <c r="AA48" s="298">
        <f ca="1">F49-SUM(AA23:AA47)</f>
        <v>10</v>
      </c>
      <c r="AB48" s="298">
        <f ca="1">F49-SUM(AB23:AB47)</f>
        <v>10</v>
      </c>
      <c r="AC48" s="298">
        <f ca="1">F49-SUM(AC23:AC47)</f>
        <v>10</v>
      </c>
      <c r="AD48" s="298">
        <f ca="1">F49-SUM(AD23:AD47)</f>
        <v>10</v>
      </c>
      <c r="AE48" s="298">
        <f ca="1">F49-SUM(AE23:AE47)</f>
        <v>10</v>
      </c>
      <c r="AF48" s="298">
        <f ca="1">F49-SUM(AF23:AF47)</f>
        <v>10</v>
      </c>
      <c r="AG48" s="298">
        <f ca="1">F49-SUM(AG23:AG47)</f>
        <v>10</v>
      </c>
      <c r="AH48" s="298">
        <f ca="1">F49-SUM(AH23:AH47)</f>
        <v>10</v>
      </c>
      <c r="AI48" s="298">
        <f ca="1">F49-SUM(AI23:AI47)</f>
        <v>10</v>
      </c>
      <c r="AJ48" s="298">
        <f ca="1">F49-SUM(AJ23:AJ47)</f>
        <v>10</v>
      </c>
      <c r="AK48" s="298">
        <f ca="1">F49-SUM(AK23:AK47)</f>
        <v>10</v>
      </c>
      <c r="AL48" s="298">
        <f ca="1">F49-SUM(AL23:AL47)</f>
        <v>10</v>
      </c>
    </row>
    <row r="49" spans="2:38" s="130" customFormat="1" hidden="1" x14ac:dyDescent="0.25">
      <c r="B49" s="197"/>
      <c r="F49" s="298">
        <f>IF(RIGHT(B21,3)="com",COUNTA(ParticipantList),0)</f>
        <v>10</v>
      </c>
    </row>
    <row r="50" spans="2:38" s="130" customFormat="1" hidden="1" x14ac:dyDescent="0.25">
      <c r="B50" s="197"/>
    </row>
    <row r="51" spans="2:38" s="130" customFormat="1" ht="15.95" hidden="1" customHeight="1" x14ac:dyDescent="0.25">
      <c r="B51" s="296" t="s">
        <v>205</v>
      </c>
      <c r="F51" s="130" t="s">
        <v>204</v>
      </c>
    </row>
    <row r="52" spans="2:38" s="130" customFormat="1" hidden="1" x14ac:dyDescent="0.25">
      <c r="B52" s="197"/>
      <c r="F52" s="297" t="s">
        <v>177</v>
      </c>
      <c r="G52" s="298">
        <f t="shared" ref="G52:AL52" ca="1" si="3">RANK(G23,G23:G48)+COUNTIF(G23:G23,G23)-1</f>
        <v>2</v>
      </c>
      <c r="H52" s="298">
        <f t="shared" ca="1" si="3"/>
        <v>2</v>
      </c>
      <c r="I52" s="298">
        <f t="shared" ca="1" si="3"/>
        <v>2</v>
      </c>
      <c r="J52" s="298">
        <f t="shared" ca="1" si="3"/>
        <v>2</v>
      </c>
      <c r="K52" s="298">
        <f t="shared" ca="1" si="3"/>
        <v>2</v>
      </c>
      <c r="L52" s="298">
        <f t="shared" ca="1" si="3"/>
        <v>2</v>
      </c>
      <c r="M52" s="298">
        <f t="shared" ca="1" si="3"/>
        <v>2</v>
      </c>
      <c r="N52" s="298">
        <f t="shared" ca="1" si="3"/>
        <v>2</v>
      </c>
      <c r="O52" s="298">
        <f t="shared" ca="1" si="3"/>
        <v>2</v>
      </c>
      <c r="P52" s="298">
        <f t="shared" ca="1" si="3"/>
        <v>2</v>
      </c>
      <c r="Q52" s="298">
        <f t="shared" ca="1" si="3"/>
        <v>2</v>
      </c>
      <c r="R52" s="298">
        <f t="shared" ca="1" si="3"/>
        <v>2</v>
      </c>
      <c r="S52" s="298">
        <f t="shared" ca="1" si="3"/>
        <v>2</v>
      </c>
      <c r="T52" s="298">
        <f t="shared" ca="1" si="3"/>
        <v>2</v>
      </c>
      <c r="U52" s="298">
        <f t="shared" ca="1" si="3"/>
        <v>2</v>
      </c>
      <c r="V52" s="298">
        <f t="shared" ca="1" si="3"/>
        <v>2</v>
      </c>
      <c r="W52" s="298">
        <f t="shared" ca="1" si="3"/>
        <v>2</v>
      </c>
      <c r="X52" s="298">
        <f t="shared" ca="1" si="3"/>
        <v>2</v>
      </c>
      <c r="Y52" s="298">
        <f t="shared" ca="1" si="3"/>
        <v>2</v>
      </c>
      <c r="Z52" s="298">
        <f t="shared" ca="1" si="3"/>
        <v>2</v>
      </c>
      <c r="AA52" s="298">
        <f t="shared" ca="1" si="3"/>
        <v>2</v>
      </c>
      <c r="AB52" s="298">
        <f t="shared" ca="1" si="3"/>
        <v>2</v>
      </c>
      <c r="AC52" s="298">
        <f t="shared" ca="1" si="3"/>
        <v>2</v>
      </c>
      <c r="AD52" s="298">
        <f t="shared" ca="1" si="3"/>
        <v>2</v>
      </c>
      <c r="AE52" s="298">
        <f t="shared" ca="1" si="3"/>
        <v>2</v>
      </c>
      <c r="AF52" s="298">
        <f t="shared" ca="1" si="3"/>
        <v>2</v>
      </c>
      <c r="AG52" s="298">
        <f t="shared" ca="1" si="3"/>
        <v>2</v>
      </c>
      <c r="AH52" s="298">
        <f t="shared" ca="1" si="3"/>
        <v>2</v>
      </c>
      <c r="AI52" s="298">
        <f t="shared" ca="1" si="3"/>
        <v>2</v>
      </c>
      <c r="AJ52" s="298">
        <f t="shared" ca="1" si="3"/>
        <v>2</v>
      </c>
      <c r="AK52" s="298">
        <f t="shared" ca="1" si="3"/>
        <v>2</v>
      </c>
      <c r="AL52" s="298">
        <f t="shared" ca="1" si="3"/>
        <v>2</v>
      </c>
    </row>
    <row r="53" spans="2:38" s="130" customFormat="1" hidden="1" x14ac:dyDescent="0.25">
      <c r="B53" s="197"/>
      <c r="F53" s="297" t="s">
        <v>178</v>
      </c>
      <c r="G53" s="298">
        <f t="shared" ref="G53:AL53" ca="1" si="4">RANK(G24,G23:G48)+COUNTIF(G23:G24,G24)-1</f>
        <v>3</v>
      </c>
      <c r="H53" s="298">
        <f t="shared" ca="1" si="4"/>
        <v>3</v>
      </c>
      <c r="I53" s="298">
        <f t="shared" ca="1" si="4"/>
        <v>3</v>
      </c>
      <c r="J53" s="298">
        <f t="shared" ca="1" si="4"/>
        <v>3</v>
      </c>
      <c r="K53" s="298">
        <f t="shared" ca="1" si="4"/>
        <v>3</v>
      </c>
      <c r="L53" s="298">
        <f t="shared" ca="1" si="4"/>
        <v>3</v>
      </c>
      <c r="M53" s="298">
        <f t="shared" ca="1" si="4"/>
        <v>3</v>
      </c>
      <c r="N53" s="298">
        <f t="shared" ca="1" si="4"/>
        <v>3</v>
      </c>
      <c r="O53" s="298">
        <f t="shared" ca="1" si="4"/>
        <v>3</v>
      </c>
      <c r="P53" s="298">
        <f t="shared" ca="1" si="4"/>
        <v>3</v>
      </c>
      <c r="Q53" s="298">
        <f t="shared" ca="1" si="4"/>
        <v>3</v>
      </c>
      <c r="R53" s="298">
        <f t="shared" ca="1" si="4"/>
        <v>3</v>
      </c>
      <c r="S53" s="298">
        <f t="shared" ca="1" si="4"/>
        <v>3</v>
      </c>
      <c r="T53" s="298">
        <f t="shared" ca="1" si="4"/>
        <v>3</v>
      </c>
      <c r="U53" s="298">
        <f t="shared" ca="1" si="4"/>
        <v>3</v>
      </c>
      <c r="V53" s="298">
        <f t="shared" ca="1" si="4"/>
        <v>3</v>
      </c>
      <c r="W53" s="298">
        <f t="shared" ca="1" si="4"/>
        <v>3</v>
      </c>
      <c r="X53" s="298">
        <f t="shared" ca="1" si="4"/>
        <v>3</v>
      </c>
      <c r="Y53" s="298">
        <f t="shared" ca="1" si="4"/>
        <v>3</v>
      </c>
      <c r="Z53" s="298">
        <f t="shared" ca="1" si="4"/>
        <v>3</v>
      </c>
      <c r="AA53" s="298">
        <f t="shared" ca="1" si="4"/>
        <v>3</v>
      </c>
      <c r="AB53" s="298">
        <f t="shared" ca="1" si="4"/>
        <v>3</v>
      </c>
      <c r="AC53" s="298">
        <f t="shared" ca="1" si="4"/>
        <v>3</v>
      </c>
      <c r="AD53" s="298">
        <f t="shared" ca="1" si="4"/>
        <v>3</v>
      </c>
      <c r="AE53" s="298">
        <f t="shared" ca="1" si="4"/>
        <v>3</v>
      </c>
      <c r="AF53" s="298">
        <f t="shared" ca="1" si="4"/>
        <v>3</v>
      </c>
      <c r="AG53" s="298">
        <f t="shared" ca="1" si="4"/>
        <v>3</v>
      </c>
      <c r="AH53" s="298">
        <f t="shared" ca="1" si="4"/>
        <v>3</v>
      </c>
      <c r="AI53" s="298">
        <f t="shared" ca="1" si="4"/>
        <v>3</v>
      </c>
      <c r="AJ53" s="298">
        <f t="shared" ca="1" si="4"/>
        <v>3</v>
      </c>
      <c r="AK53" s="298">
        <f t="shared" ca="1" si="4"/>
        <v>3</v>
      </c>
      <c r="AL53" s="298">
        <f t="shared" ca="1" si="4"/>
        <v>3</v>
      </c>
    </row>
    <row r="54" spans="2:38" s="130" customFormat="1" hidden="1" x14ac:dyDescent="0.25">
      <c r="B54" s="197"/>
      <c r="F54" s="297" t="s">
        <v>183</v>
      </c>
      <c r="G54" s="298">
        <f t="shared" ref="G54:AL54" ca="1" si="5">RANK(G25,G23:G48)+COUNTIF(G23:G25,G25)-1</f>
        <v>4</v>
      </c>
      <c r="H54" s="298">
        <f t="shared" ca="1" si="5"/>
        <v>4</v>
      </c>
      <c r="I54" s="298">
        <f t="shared" ca="1" si="5"/>
        <v>4</v>
      </c>
      <c r="J54" s="298">
        <f t="shared" ca="1" si="5"/>
        <v>4</v>
      </c>
      <c r="K54" s="298">
        <f t="shared" ca="1" si="5"/>
        <v>4</v>
      </c>
      <c r="L54" s="298">
        <f t="shared" ca="1" si="5"/>
        <v>4</v>
      </c>
      <c r="M54" s="298">
        <f t="shared" ca="1" si="5"/>
        <v>4</v>
      </c>
      <c r="N54" s="298">
        <f t="shared" ca="1" si="5"/>
        <v>4</v>
      </c>
      <c r="O54" s="298">
        <f t="shared" ca="1" si="5"/>
        <v>4</v>
      </c>
      <c r="P54" s="298">
        <f t="shared" ca="1" si="5"/>
        <v>4</v>
      </c>
      <c r="Q54" s="298">
        <f t="shared" ca="1" si="5"/>
        <v>4</v>
      </c>
      <c r="R54" s="298">
        <f t="shared" ca="1" si="5"/>
        <v>4</v>
      </c>
      <c r="S54" s="298">
        <f t="shared" ca="1" si="5"/>
        <v>4</v>
      </c>
      <c r="T54" s="298">
        <f t="shared" ca="1" si="5"/>
        <v>4</v>
      </c>
      <c r="U54" s="298">
        <f t="shared" ca="1" si="5"/>
        <v>4</v>
      </c>
      <c r="V54" s="298">
        <f t="shared" ca="1" si="5"/>
        <v>4</v>
      </c>
      <c r="W54" s="298">
        <f t="shared" ca="1" si="5"/>
        <v>4</v>
      </c>
      <c r="X54" s="298">
        <f t="shared" ca="1" si="5"/>
        <v>4</v>
      </c>
      <c r="Y54" s="298">
        <f t="shared" ca="1" si="5"/>
        <v>4</v>
      </c>
      <c r="Z54" s="298">
        <f t="shared" ca="1" si="5"/>
        <v>4</v>
      </c>
      <c r="AA54" s="298">
        <f t="shared" ca="1" si="5"/>
        <v>4</v>
      </c>
      <c r="AB54" s="298">
        <f t="shared" ca="1" si="5"/>
        <v>4</v>
      </c>
      <c r="AC54" s="298">
        <f t="shared" ca="1" si="5"/>
        <v>4</v>
      </c>
      <c r="AD54" s="298">
        <f t="shared" ca="1" si="5"/>
        <v>4</v>
      </c>
      <c r="AE54" s="298">
        <f t="shared" ca="1" si="5"/>
        <v>4</v>
      </c>
      <c r="AF54" s="298">
        <f t="shared" ca="1" si="5"/>
        <v>4</v>
      </c>
      <c r="AG54" s="298">
        <f t="shared" ca="1" si="5"/>
        <v>4</v>
      </c>
      <c r="AH54" s="298">
        <f t="shared" ca="1" si="5"/>
        <v>4</v>
      </c>
      <c r="AI54" s="298">
        <f t="shared" ca="1" si="5"/>
        <v>4</v>
      </c>
      <c r="AJ54" s="298">
        <f t="shared" ca="1" si="5"/>
        <v>4</v>
      </c>
      <c r="AK54" s="298">
        <f t="shared" ca="1" si="5"/>
        <v>4</v>
      </c>
      <c r="AL54" s="298">
        <f t="shared" ca="1" si="5"/>
        <v>4</v>
      </c>
    </row>
    <row r="55" spans="2:38" s="130" customFormat="1" hidden="1" x14ac:dyDescent="0.25">
      <c r="B55" s="197"/>
      <c r="F55" s="297" t="s">
        <v>182</v>
      </c>
      <c r="G55" s="298">
        <f t="shared" ref="G55:AL55" ca="1" si="6">RANK(G26,G23:G48)+COUNTIF(G23:G26,G26)-1</f>
        <v>5</v>
      </c>
      <c r="H55" s="298">
        <f t="shared" ca="1" si="6"/>
        <v>5</v>
      </c>
      <c r="I55" s="298">
        <f t="shared" ca="1" si="6"/>
        <v>5</v>
      </c>
      <c r="J55" s="298">
        <f t="shared" ca="1" si="6"/>
        <v>5</v>
      </c>
      <c r="K55" s="298">
        <f t="shared" ca="1" si="6"/>
        <v>5</v>
      </c>
      <c r="L55" s="298">
        <f t="shared" ca="1" si="6"/>
        <v>5</v>
      </c>
      <c r="M55" s="298">
        <f t="shared" ca="1" si="6"/>
        <v>5</v>
      </c>
      <c r="N55" s="298">
        <f t="shared" ca="1" si="6"/>
        <v>5</v>
      </c>
      <c r="O55" s="298">
        <f t="shared" ca="1" si="6"/>
        <v>5</v>
      </c>
      <c r="P55" s="298">
        <f t="shared" ca="1" si="6"/>
        <v>5</v>
      </c>
      <c r="Q55" s="298">
        <f t="shared" ca="1" si="6"/>
        <v>5</v>
      </c>
      <c r="R55" s="298">
        <f t="shared" ca="1" si="6"/>
        <v>5</v>
      </c>
      <c r="S55" s="298">
        <f t="shared" ca="1" si="6"/>
        <v>5</v>
      </c>
      <c r="T55" s="298">
        <f t="shared" ca="1" si="6"/>
        <v>5</v>
      </c>
      <c r="U55" s="298">
        <f t="shared" ca="1" si="6"/>
        <v>5</v>
      </c>
      <c r="V55" s="298">
        <f t="shared" ca="1" si="6"/>
        <v>5</v>
      </c>
      <c r="W55" s="298">
        <f t="shared" ca="1" si="6"/>
        <v>5</v>
      </c>
      <c r="X55" s="298">
        <f t="shared" ca="1" si="6"/>
        <v>5</v>
      </c>
      <c r="Y55" s="298">
        <f t="shared" ca="1" si="6"/>
        <v>5</v>
      </c>
      <c r="Z55" s="298">
        <f t="shared" ca="1" si="6"/>
        <v>5</v>
      </c>
      <c r="AA55" s="298">
        <f t="shared" ca="1" si="6"/>
        <v>5</v>
      </c>
      <c r="AB55" s="298">
        <f t="shared" ca="1" si="6"/>
        <v>5</v>
      </c>
      <c r="AC55" s="298">
        <f t="shared" ca="1" si="6"/>
        <v>5</v>
      </c>
      <c r="AD55" s="298">
        <f t="shared" ca="1" si="6"/>
        <v>5</v>
      </c>
      <c r="AE55" s="298">
        <f t="shared" ca="1" si="6"/>
        <v>5</v>
      </c>
      <c r="AF55" s="298">
        <f t="shared" ca="1" si="6"/>
        <v>5</v>
      </c>
      <c r="AG55" s="298">
        <f t="shared" ca="1" si="6"/>
        <v>5</v>
      </c>
      <c r="AH55" s="298">
        <f t="shared" ca="1" si="6"/>
        <v>5</v>
      </c>
      <c r="AI55" s="298">
        <f t="shared" ca="1" si="6"/>
        <v>5</v>
      </c>
      <c r="AJ55" s="298">
        <f t="shared" ca="1" si="6"/>
        <v>5</v>
      </c>
      <c r="AK55" s="298">
        <f t="shared" ca="1" si="6"/>
        <v>5</v>
      </c>
      <c r="AL55" s="298">
        <f t="shared" ca="1" si="6"/>
        <v>5</v>
      </c>
    </row>
    <row r="56" spans="2:38" s="130" customFormat="1" hidden="1" x14ac:dyDescent="0.25">
      <c r="B56" s="197"/>
      <c r="F56" s="297" t="s">
        <v>179</v>
      </c>
      <c r="G56" s="298">
        <f t="shared" ref="G56:AL56" ca="1" si="7">RANK(G27,G23:G48)+COUNTIF(G23:G27,G27)-1</f>
        <v>6</v>
      </c>
      <c r="H56" s="298">
        <f t="shared" ca="1" si="7"/>
        <v>6</v>
      </c>
      <c r="I56" s="298">
        <f t="shared" ca="1" si="7"/>
        <v>6</v>
      </c>
      <c r="J56" s="298">
        <f t="shared" ca="1" si="7"/>
        <v>6</v>
      </c>
      <c r="K56" s="298">
        <f t="shared" ca="1" si="7"/>
        <v>6</v>
      </c>
      <c r="L56" s="298">
        <f t="shared" ca="1" si="7"/>
        <v>6</v>
      </c>
      <c r="M56" s="298">
        <f t="shared" ca="1" si="7"/>
        <v>6</v>
      </c>
      <c r="N56" s="298">
        <f t="shared" ca="1" si="7"/>
        <v>6</v>
      </c>
      <c r="O56" s="298">
        <f t="shared" ca="1" si="7"/>
        <v>6</v>
      </c>
      <c r="P56" s="298">
        <f t="shared" ca="1" si="7"/>
        <v>6</v>
      </c>
      <c r="Q56" s="298">
        <f t="shared" ca="1" si="7"/>
        <v>6</v>
      </c>
      <c r="R56" s="298">
        <f t="shared" ca="1" si="7"/>
        <v>6</v>
      </c>
      <c r="S56" s="298">
        <f t="shared" ca="1" si="7"/>
        <v>6</v>
      </c>
      <c r="T56" s="298">
        <f t="shared" ca="1" si="7"/>
        <v>6</v>
      </c>
      <c r="U56" s="298">
        <f t="shared" ca="1" si="7"/>
        <v>6</v>
      </c>
      <c r="V56" s="298">
        <f t="shared" ca="1" si="7"/>
        <v>6</v>
      </c>
      <c r="W56" s="298">
        <f t="shared" ca="1" si="7"/>
        <v>6</v>
      </c>
      <c r="X56" s="298">
        <f t="shared" ca="1" si="7"/>
        <v>6</v>
      </c>
      <c r="Y56" s="298">
        <f t="shared" ca="1" si="7"/>
        <v>6</v>
      </c>
      <c r="Z56" s="298">
        <f t="shared" ca="1" si="7"/>
        <v>6</v>
      </c>
      <c r="AA56" s="298">
        <f t="shared" ca="1" si="7"/>
        <v>6</v>
      </c>
      <c r="AB56" s="298">
        <f t="shared" ca="1" si="7"/>
        <v>6</v>
      </c>
      <c r="AC56" s="298">
        <f t="shared" ca="1" si="7"/>
        <v>6</v>
      </c>
      <c r="AD56" s="298">
        <f t="shared" ca="1" si="7"/>
        <v>6</v>
      </c>
      <c r="AE56" s="298">
        <f t="shared" ca="1" si="7"/>
        <v>6</v>
      </c>
      <c r="AF56" s="298">
        <f t="shared" ca="1" si="7"/>
        <v>6</v>
      </c>
      <c r="AG56" s="298">
        <f t="shared" ca="1" si="7"/>
        <v>6</v>
      </c>
      <c r="AH56" s="298">
        <f t="shared" ca="1" si="7"/>
        <v>6</v>
      </c>
      <c r="AI56" s="298">
        <f t="shared" ca="1" si="7"/>
        <v>6</v>
      </c>
      <c r="AJ56" s="298">
        <f t="shared" ca="1" si="7"/>
        <v>6</v>
      </c>
      <c r="AK56" s="298">
        <f t="shared" ca="1" si="7"/>
        <v>6</v>
      </c>
      <c r="AL56" s="298">
        <f t="shared" ca="1" si="7"/>
        <v>6</v>
      </c>
    </row>
    <row r="57" spans="2:38" s="130" customFormat="1" hidden="1" x14ac:dyDescent="0.25">
      <c r="B57" s="197"/>
      <c r="F57" s="297" t="s">
        <v>200</v>
      </c>
      <c r="G57" s="298">
        <f t="shared" ref="G57:AL57" ca="1" si="8">RANK(G28,G23:G48)+COUNTIF(G23:G28,G28)-1</f>
        <v>7</v>
      </c>
      <c r="H57" s="298">
        <f t="shared" ca="1" si="8"/>
        <v>7</v>
      </c>
      <c r="I57" s="298">
        <f t="shared" ca="1" si="8"/>
        <v>7</v>
      </c>
      <c r="J57" s="298">
        <f t="shared" ca="1" si="8"/>
        <v>7</v>
      </c>
      <c r="K57" s="298">
        <f t="shared" ca="1" si="8"/>
        <v>7</v>
      </c>
      <c r="L57" s="298">
        <f t="shared" ca="1" si="8"/>
        <v>7</v>
      </c>
      <c r="M57" s="298">
        <f t="shared" ca="1" si="8"/>
        <v>7</v>
      </c>
      <c r="N57" s="298">
        <f t="shared" ca="1" si="8"/>
        <v>7</v>
      </c>
      <c r="O57" s="298">
        <f t="shared" ca="1" si="8"/>
        <v>7</v>
      </c>
      <c r="P57" s="298">
        <f t="shared" ca="1" si="8"/>
        <v>7</v>
      </c>
      <c r="Q57" s="298">
        <f t="shared" ca="1" si="8"/>
        <v>7</v>
      </c>
      <c r="R57" s="298">
        <f t="shared" ca="1" si="8"/>
        <v>7</v>
      </c>
      <c r="S57" s="298">
        <f t="shared" ca="1" si="8"/>
        <v>7</v>
      </c>
      <c r="T57" s="298">
        <f t="shared" ca="1" si="8"/>
        <v>7</v>
      </c>
      <c r="U57" s="298">
        <f t="shared" ca="1" si="8"/>
        <v>7</v>
      </c>
      <c r="V57" s="298">
        <f t="shared" ca="1" si="8"/>
        <v>7</v>
      </c>
      <c r="W57" s="298">
        <f t="shared" ca="1" si="8"/>
        <v>7</v>
      </c>
      <c r="X57" s="298">
        <f t="shared" ca="1" si="8"/>
        <v>7</v>
      </c>
      <c r="Y57" s="298">
        <f t="shared" ca="1" si="8"/>
        <v>7</v>
      </c>
      <c r="Z57" s="298">
        <f t="shared" ca="1" si="8"/>
        <v>7</v>
      </c>
      <c r="AA57" s="298">
        <f t="shared" ca="1" si="8"/>
        <v>7</v>
      </c>
      <c r="AB57" s="298">
        <f t="shared" ca="1" si="8"/>
        <v>7</v>
      </c>
      <c r="AC57" s="298">
        <f t="shared" ca="1" si="8"/>
        <v>7</v>
      </c>
      <c r="AD57" s="298">
        <f t="shared" ca="1" si="8"/>
        <v>7</v>
      </c>
      <c r="AE57" s="298">
        <f t="shared" ca="1" si="8"/>
        <v>7</v>
      </c>
      <c r="AF57" s="298">
        <f t="shared" ca="1" si="8"/>
        <v>7</v>
      </c>
      <c r="AG57" s="298">
        <f t="shared" ca="1" si="8"/>
        <v>7</v>
      </c>
      <c r="AH57" s="298">
        <f t="shared" ca="1" si="8"/>
        <v>7</v>
      </c>
      <c r="AI57" s="298">
        <f t="shared" ca="1" si="8"/>
        <v>7</v>
      </c>
      <c r="AJ57" s="298">
        <f t="shared" ca="1" si="8"/>
        <v>7</v>
      </c>
      <c r="AK57" s="298">
        <f t="shared" ca="1" si="8"/>
        <v>7</v>
      </c>
      <c r="AL57" s="298">
        <f t="shared" ca="1" si="8"/>
        <v>7</v>
      </c>
    </row>
    <row r="58" spans="2:38" s="130" customFormat="1" hidden="1" x14ac:dyDescent="0.25">
      <c r="B58" s="197"/>
      <c r="F58" s="297" t="s">
        <v>184</v>
      </c>
      <c r="G58" s="298">
        <f t="shared" ref="G58:AL58" ca="1" si="9">RANK(G29,G23:G48)+COUNTIF(G23:G29,G29)-1</f>
        <v>8</v>
      </c>
      <c r="H58" s="298">
        <f t="shared" ca="1" si="9"/>
        <v>8</v>
      </c>
      <c r="I58" s="298">
        <f t="shared" ca="1" si="9"/>
        <v>8</v>
      </c>
      <c r="J58" s="298">
        <f t="shared" ca="1" si="9"/>
        <v>8</v>
      </c>
      <c r="K58" s="298">
        <f t="shared" ca="1" si="9"/>
        <v>8</v>
      </c>
      <c r="L58" s="298">
        <f t="shared" ca="1" si="9"/>
        <v>8</v>
      </c>
      <c r="M58" s="298">
        <f t="shared" ca="1" si="9"/>
        <v>8</v>
      </c>
      <c r="N58" s="298">
        <f t="shared" ca="1" si="9"/>
        <v>8</v>
      </c>
      <c r="O58" s="298">
        <f t="shared" ca="1" si="9"/>
        <v>8</v>
      </c>
      <c r="P58" s="298">
        <f t="shared" ca="1" si="9"/>
        <v>8</v>
      </c>
      <c r="Q58" s="298">
        <f t="shared" ca="1" si="9"/>
        <v>8</v>
      </c>
      <c r="R58" s="298">
        <f t="shared" ca="1" si="9"/>
        <v>8</v>
      </c>
      <c r="S58" s="298">
        <f t="shared" ca="1" si="9"/>
        <v>8</v>
      </c>
      <c r="T58" s="298">
        <f t="shared" ca="1" si="9"/>
        <v>8</v>
      </c>
      <c r="U58" s="298">
        <f t="shared" ca="1" si="9"/>
        <v>8</v>
      </c>
      <c r="V58" s="298">
        <f t="shared" ca="1" si="9"/>
        <v>8</v>
      </c>
      <c r="W58" s="298">
        <f t="shared" ca="1" si="9"/>
        <v>8</v>
      </c>
      <c r="X58" s="298">
        <f t="shared" ca="1" si="9"/>
        <v>8</v>
      </c>
      <c r="Y58" s="298">
        <f t="shared" ca="1" si="9"/>
        <v>8</v>
      </c>
      <c r="Z58" s="298">
        <f t="shared" ca="1" si="9"/>
        <v>8</v>
      </c>
      <c r="AA58" s="298">
        <f t="shared" ca="1" si="9"/>
        <v>8</v>
      </c>
      <c r="AB58" s="298">
        <f t="shared" ca="1" si="9"/>
        <v>8</v>
      </c>
      <c r="AC58" s="298">
        <f t="shared" ca="1" si="9"/>
        <v>8</v>
      </c>
      <c r="AD58" s="298">
        <f t="shared" ca="1" si="9"/>
        <v>8</v>
      </c>
      <c r="AE58" s="298">
        <f t="shared" ca="1" si="9"/>
        <v>8</v>
      </c>
      <c r="AF58" s="298">
        <f t="shared" ca="1" si="9"/>
        <v>8</v>
      </c>
      <c r="AG58" s="298">
        <f t="shared" ca="1" si="9"/>
        <v>8</v>
      </c>
      <c r="AH58" s="298">
        <f t="shared" ca="1" si="9"/>
        <v>8</v>
      </c>
      <c r="AI58" s="298">
        <f t="shared" ca="1" si="9"/>
        <v>8</v>
      </c>
      <c r="AJ58" s="298">
        <f t="shared" ca="1" si="9"/>
        <v>8</v>
      </c>
      <c r="AK58" s="298">
        <f t="shared" ca="1" si="9"/>
        <v>8</v>
      </c>
      <c r="AL58" s="298">
        <f t="shared" ca="1" si="9"/>
        <v>8</v>
      </c>
    </row>
    <row r="59" spans="2:38" s="130" customFormat="1" hidden="1" x14ac:dyDescent="0.25">
      <c r="B59" s="197"/>
      <c r="F59" s="297" t="s">
        <v>185</v>
      </c>
      <c r="G59" s="298">
        <f t="shared" ref="G59:AL59" ca="1" si="10">RANK(G30,G23:G48)+COUNTIF(G23:G30,G30)-1</f>
        <v>9</v>
      </c>
      <c r="H59" s="298">
        <f t="shared" ca="1" si="10"/>
        <v>9</v>
      </c>
      <c r="I59" s="298">
        <f t="shared" ca="1" si="10"/>
        <v>9</v>
      </c>
      <c r="J59" s="298">
        <f t="shared" ca="1" si="10"/>
        <v>9</v>
      </c>
      <c r="K59" s="298">
        <f t="shared" ca="1" si="10"/>
        <v>9</v>
      </c>
      <c r="L59" s="298">
        <f t="shared" ca="1" si="10"/>
        <v>9</v>
      </c>
      <c r="M59" s="298">
        <f t="shared" ca="1" si="10"/>
        <v>9</v>
      </c>
      <c r="N59" s="298">
        <f t="shared" ca="1" si="10"/>
        <v>9</v>
      </c>
      <c r="O59" s="298">
        <f t="shared" ca="1" si="10"/>
        <v>9</v>
      </c>
      <c r="P59" s="298">
        <f t="shared" ca="1" si="10"/>
        <v>9</v>
      </c>
      <c r="Q59" s="298">
        <f t="shared" ca="1" si="10"/>
        <v>9</v>
      </c>
      <c r="R59" s="298">
        <f t="shared" ca="1" si="10"/>
        <v>9</v>
      </c>
      <c r="S59" s="298">
        <f t="shared" ca="1" si="10"/>
        <v>9</v>
      </c>
      <c r="T59" s="298">
        <f t="shared" ca="1" si="10"/>
        <v>9</v>
      </c>
      <c r="U59" s="298">
        <f t="shared" ca="1" si="10"/>
        <v>9</v>
      </c>
      <c r="V59" s="298">
        <f t="shared" ca="1" si="10"/>
        <v>9</v>
      </c>
      <c r="W59" s="298">
        <f t="shared" ca="1" si="10"/>
        <v>9</v>
      </c>
      <c r="X59" s="298">
        <f t="shared" ca="1" si="10"/>
        <v>9</v>
      </c>
      <c r="Y59" s="298">
        <f t="shared" ca="1" si="10"/>
        <v>9</v>
      </c>
      <c r="Z59" s="298">
        <f t="shared" ca="1" si="10"/>
        <v>9</v>
      </c>
      <c r="AA59" s="298">
        <f t="shared" ca="1" si="10"/>
        <v>9</v>
      </c>
      <c r="AB59" s="298">
        <f t="shared" ca="1" si="10"/>
        <v>9</v>
      </c>
      <c r="AC59" s="298">
        <f t="shared" ca="1" si="10"/>
        <v>9</v>
      </c>
      <c r="AD59" s="298">
        <f t="shared" ca="1" si="10"/>
        <v>9</v>
      </c>
      <c r="AE59" s="298">
        <f t="shared" ca="1" si="10"/>
        <v>9</v>
      </c>
      <c r="AF59" s="298">
        <f t="shared" ca="1" si="10"/>
        <v>9</v>
      </c>
      <c r="AG59" s="298">
        <f t="shared" ca="1" si="10"/>
        <v>9</v>
      </c>
      <c r="AH59" s="298">
        <f t="shared" ca="1" si="10"/>
        <v>9</v>
      </c>
      <c r="AI59" s="298">
        <f t="shared" ca="1" si="10"/>
        <v>9</v>
      </c>
      <c r="AJ59" s="298">
        <f t="shared" ca="1" si="10"/>
        <v>9</v>
      </c>
      <c r="AK59" s="298">
        <f t="shared" ca="1" si="10"/>
        <v>9</v>
      </c>
      <c r="AL59" s="298">
        <f t="shared" ca="1" si="10"/>
        <v>9</v>
      </c>
    </row>
    <row r="60" spans="2:38" s="130" customFormat="1" hidden="1" x14ac:dyDescent="0.25">
      <c r="B60" s="197"/>
      <c r="F60" s="297" t="s">
        <v>186</v>
      </c>
      <c r="G60" s="298">
        <f t="shared" ref="G60:AL60" ca="1" si="11">RANK(G31,G23:G48)+COUNTIF(G23:G31,G31)-1</f>
        <v>10</v>
      </c>
      <c r="H60" s="298">
        <f t="shared" ca="1" si="11"/>
        <v>10</v>
      </c>
      <c r="I60" s="298">
        <f t="shared" ca="1" si="11"/>
        <v>10</v>
      </c>
      <c r="J60" s="298">
        <f t="shared" ca="1" si="11"/>
        <v>10</v>
      </c>
      <c r="K60" s="298">
        <f t="shared" ca="1" si="11"/>
        <v>10</v>
      </c>
      <c r="L60" s="298">
        <f t="shared" ca="1" si="11"/>
        <v>10</v>
      </c>
      <c r="M60" s="298">
        <f t="shared" ca="1" si="11"/>
        <v>10</v>
      </c>
      <c r="N60" s="298">
        <f t="shared" ca="1" si="11"/>
        <v>10</v>
      </c>
      <c r="O60" s="298">
        <f t="shared" ca="1" si="11"/>
        <v>10</v>
      </c>
      <c r="P60" s="298">
        <f t="shared" ca="1" si="11"/>
        <v>10</v>
      </c>
      <c r="Q60" s="298">
        <f t="shared" ca="1" si="11"/>
        <v>10</v>
      </c>
      <c r="R60" s="298">
        <f t="shared" ca="1" si="11"/>
        <v>10</v>
      </c>
      <c r="S60" s="298">
        <f t="shared" ca="1" si="11"/>
        <v>10</v>
      </c>
      <c r="T60" s="298">
        <f t="shared" ca="1" si="11"/>
        <v>10</v>
      </c>
      <c r="U60" s="298">
        <f t="shared" ca="1" si="11"/>
        <v>10</v>
      </c>
      <c r="V60" s="298">
        <f t="shared" ca="1" si="11"/>
        <v>10</v>
      </c>
      <c r="W60" s="298">
        <f t="shared" ca="1" si="11"/>
        <v>10</v>
      </c>
      <c r="X60" s="298">
        <f t="shared" ca="1" si="11"/>
        <v>10</v>
      </c>
      <c r="Y60" s="298">
        <f t="shared" ca="1" si="11"/>
        <v>10</v>
      </c>
      <c r="Z60" s="298">
        <f t="shared" ca="1" si="11"/>
        <v>10</v>
      </c>
      <c r="AA60" s="298">
        <f t="shared" ca="1" si="11"/>
        <v>10</v>
      </c>
      <c r="AB60" s="298">
        <f t="shared" ca="1" si="11"/>
        <v>10</v>
      </c>
      <c r="AC60" s="298">
        <f t="shared" ca="1" si="11"/>
        <v>10</v>
      </c>
      <c r="AD60" s="298">
        <f t="shared" ca="1" si="11"/>
        <v>10</v>
      </c>
      <c r="AE60" s="298">
        <f t="shared" ca="1" si="11"/>
        <v>10</v>
      </c>
      <c r="AF60" s="298">
        <f t="shared" ca="1" si="11"/>
        <v>10</v>
      </c>
      <c r="AG60" s="298">
        <f t="shared" ca="1" si="11"/>
        <v>10</v>
      </c>
      <c r="AH60" s="298">
        <f t="shared" ca="1" si="11"/>
        <v>10</v>
      </c>
      <c r="AI60" s="298">
        <f t="shared" ca="1" si="11"/>
        <v>10</v>
      </c>
      <c r="AJ60" s="298">
        <f t="shared" ca="1" si="11"/>
        <v>10</v>
      </c>
      <c r="AK60" s="298">
        <f t="shared" ca="1" si="11"/>
        <v>10</v>
      </c>
      <c r="AL60" s="298">
        <f t="shared" ca="1" si="11"/>
        <v>10</v>
      </c>
    </row>
    <row r="61" spans="2:38" s="130" customFormat="1" hidden="1" x14ac:dyDescent="0.25">
      <c r="B61" s="197"/>
      <c r="F61" s="297" t="s">
        <v>180</v>
      </c>
      <c r="G61" s="298">
        <f t="shared" ref="G61:AL61" ca="1" si="12">RANK(G32,G23:G48)+COUNTIF(G23:G32,G32)-1</f>
        <v>11</v>
      </c>
      <c r="H61" s="298">
        <f t="shared" ca="1" si="12"/>
        <v>11</v>
      </c>
      <c r="I61" s="298">
        <f t="shared" ca="1" si="12"/>
        <v>11</v>
      </c>
      <c r="J61" s="298">
        <f t="shared" ca="1" si="12"/>
        <v>11</v>
      </c>
      <c r="K61" s="298">
        <f t="shared" ca="1" si="12"/>
        <v>11</v>
      </c>
      <c r="L61" s="298">
        <f t="shared" ca="1" si="12"/>
        <v>11</v>
      </c>
      <c r="M61" s="298">
        <f t="shared" ca="1" si="12"/>
        <v>11</v>
      </c>
      <c r="N61" s="298">
        <f t="shared" ca="1" si="12"/>
        <v>11</v>
      </c>
      <c r="O61" s="298">
        <f t="shared" ca="1" si="12"/>
        <v>11</v>
      </c>
      <c r="P61" s="298">
        <f t="shared" ca="1" si="12"/>
        <v>11</v>
      </c>
      <c r="Q61" s="298">
        <f t="shared" ca="1" si="12"/>
        <v>11</v>
      </c>
      <c r="R61" s="298">
        <f t="shared" ca="1" si="12"/>
        <v>11</v>
      </c>
      <c r="S61" s="298">
        <f t="shared" ca="1" si="12"/>
        <v>11</v>
      </c>
      <c r="T61" s="298">
        <f t="shared" ca="1" si="12"/>
        <v>11</v>
      </c>
      <c r="U61" s="298">
        <f t="shared" ca="1" si="12"/>
        <v>11</v>
      </c>
      <c r="V61" s="298">
        <f t="shared" ca="1" si="12"/>
        <v>11</v>
      </c>
      <c r="W61" s="298">
        <f t="shared" ca="1" si="12"/>
        <v>11</v>
      </c>
      <c r="X61" s="298">
        <f t="shared" ca="1" si="12"/>
        <v>11</v>
      </c>
      <c r="Y61" s="298">
        <f t="shared" ca="1" si="12"/>
        <v>11</v>
      </c>
      <c r="Z61" s="298">
        <f t="shared" ca="1" si="12"/>
        <v>11</v>
      </c>
      <c r="AA61" s="298">
        <f t="shared" ca="1" si="12"/>
        <v>11</v>
      </c>
      <c r="AB61" s="298">
        <f t="shared" ca="1" si="12"/>
        <v>11</v>
      </c>
      <c r="AC61" s="298">
        <f t="shared" ca="1" si="12"/>
        <v>11</v>
      </c>
      <c r="AD61" s="298">
        <f t="shared" ca="1" si="12"/>
        <v>11</v>
      </c>
      <c r="AE61" s="298">
        <f t="shared" ca="1" si="12"/>
        <v>11</v>
      </c>
      <c r="AF61" s="298">
        <f t="shared" ca="1" si="12"/>
        <v>11</v>
      </c>
      <c r="AG61" s="298">
        <f t="shared" ca="1" si="12"/>
        <v>11</v>
      </c>
      <c r="AH61" s="298">
        <f t="shared" ca="1" si="12"/>
        <v>11</v>
      </c>
      <c r="AI61" s="298">
        <f t="shared" ca="1" si="12"/>
        <v>11</v>
      </c>
      <c r="AJ61" s="298">
        <f t="shared" ca="1" si="12"/>
        <v>11</v>
      </c>
      <c r="AK61" s="298">
        <f t="shared" ca="1" si="12"/>
        <v>11</v>
      </c>
      <c r="AL61" s="298">
        <f t="shared" ca="1" si="12"/>
        <v>11</v>
      </c>
    </row>
    <row r="62" spans="2:38" s="130" customFormat="1" hidden="1" x14ac:dyDescent="0.25">
      <c r="B62" s="197"/>
      <c r="F62" s="297" t="s">
        <v>201</v>
      </c>
      <c r="G62" s="298">
        <f t="shared" ref="G62:AL62" ca="1" si="13">RANK(G33,G23:G48)+COUNTIF(G23:G33,G33)-1</f>
        <v>12</v>
      </c>
      <c r="H62" s="298">
        <f t="shared" ca="1" si="13"/>
        <v>12</v>
      </c>
      <c r="I62" s="298">
        <f t="shared" ca="1" si="13"/>
        <v>12</v>
      </c>
      <c r="J62" s="298">
        <f t="shared" ca="1" si="13"/>
        <v>12</v>
      </c>
      <c r="K62" s="298">
        <f t="shared" ca="1" si="13"/>
        <v>12</v>
      </c>
      <c r="L62" s="298">
        <f t="shared" ca="1" si="13"/>
        <v>12</v>
      </c>
      <c r="M62" s="298">
        <f t="shared" ca="1" si="13"/>
        <v>12</v>
      </c>
      <c r="N62" s="298">
        <f t="shared" ca="1" si="13"/>
        <v>12</v>
      </c>
      <c r="O62" s="298">
        <f t="shared" ca="1" si="13"/>
        <v>12</v>
      </c>
      <c r="P62" s="298">
        <f t="shared" ca="1" si="13"/>
        <v>12</v>
      </c>
      <c r="Q62" s="298">
        <f t="shared" ca="1" si="13"/>
        <v>12</v>
      </c>
      <c r="R62" s="298">
        <f t="shared" ca="1" si="13"/>
        <v>12</v>
      </c>
      <c r="S62" s="298">
        <f t="shared" ca="1" si="13"/>
        <v>12</v>
      </c>
      <c r="T62" s="298">
        <f t="shared" ca="1" si="13"/>
        <v>12</v>
      </c>
      <c r="U62" s="298">
        <f t="shared" ca="1" si="13"/>
        <v>12</v>
      </c>
      <c r="V62" s="298">
        <f t="shared" ca="1" si="13"/>
        <v>12</v>
      </c>
      <c r="W62" s="298">
        <f t="shared" ca="1" si="13"/>
        <v>12</v>
      </c>
      <c r="X62" s="298">
        <f t="shared" ca="1" si="13"/>
        <v>12</v>
      </c>
      <c r="Y62" s="298">
        <f t="shared" ca="1" si="13"/>
        <v>12</v>
      </c>
      <c r="Z62" s="298">
        <f t="shared" ca="1" si="13"/>
        <v>12</v>
      </c>
      <c r="AA62" s="298">
        <f t="shared" ca="1" si="13"/>
        <v>12</v>
      </c>
      <c r="AB62" s="298">
        <f t="shared" ca="1" si="13"/>
        <v>12</v>
      </c>
      <c r="AC62" s="298">
        <f t="shared" ca="1" si="13"/>
        <v>12</v>
      </c>
      <c r="AD62" s="298">
        <f t="shared" ca="1" si="13"/>
        <v>12</v>
      </c>
      <c r="AE62" s="298">
        <f t="shared" ca="1" si="13"/>
        <v>12</v>
      </c>
      <c r="AF62" s="298">
        <f t="shared" ca="1" si="13"/>
        <v>12</v>
      </c>
      <c r="AG62" s="298">
        <f t="shared" ca="1" si="13"/>
        <v>12</v>
      </c>
      <c r="AH62" s="298">
        <f t="shared" ca="1" si="13"/>
        <v>12</v>
      </c>
      <c r="AI62" s="298">
        <f t="shared" ca="1" si="13"/>
        <v>12</v>
      </c>
      <c r="AJ62" s="298">
        <f t="shared" ca="1" si="13"/>
        <v>12</v>
      </c>
      <c r="AK62" s="298">
        <f t="shared" ca="1" si="13"/>
        <v>12</v>
      </c>
      <c r="AL62" s="298">
        <f t="shared" ca="1" si="13"/>
        <v>12</v>
      </c>
    </row>
    <row r="63" spans="2:38" s="130" customFormat="1" hidden="1" x14ac:dyDescent="0.25">
      <c r="B63" s="197"/>
      <c r="F63" s="297" t="s">
        <v>187</v>
      </c>
      <c r="G63" s="298">
        <f t="shared" ref="G63:AL63" ca="1" si="14">RANK(G34,G23:G48)+COUNTIF(G23:G34,G34)-1</f>
        <v>13</v>
      </c>
      <c r="H63" s="298">
        <f t="shared" ca="1" si="14"/>
        <v>13</v>
      </c>
      <c r="I63" s="298">
        <f t="shared" ca="1" si="14"/>
        <v>13</v>
      </c>
      <c r="J63" s="298">
        <f t="shared" ca="1" si="14"/>
        <v>13</v>
      </c>
      <c r="K63" s="298">
        <f t="shared" ca="1" si="14"/>
        <v>13</v>
      </c>
      <c r="L63" s="298">
        <f t="shared" ca="1" si="14"/>
        <v>13</v>
      </c>
      <c r="M63" s="298">
        <f t="shared" ca="1" si="14"/>
        <v>13</v>
      </c>
      <c r="N63" s="298">
        <f t="shared" ca="1" si="14"/>
        <v>13</v>
      </c>
      <c r="O63" s="298">
        <f t="shared" ca="1" si="14"/>
        <v>13</v>
      </c>
      <c r="P63" s="298">
        <f t="shared" ca="1" si="14"/>
        <v>13</v>
      </c>
      <c r="Q63" s="298">
        <f t="shared" ca="1" si="14"/>
        <v>13</v>
      </c>
      <c r="R63" s="298">
        <f t="shared" ca="1" si="14"/>
        <v>13</v>
      </c>
      <c r="S63" s="298">
        <f t="shared" ca="1" si="14"/>
        <v>13</v>
      </c>
      <c r="T63" s="298">
        <f t="shared" ca="1" si="14"/>
        <v>13</v>
      </c>
      <c r="U63" s="298">
        <f t="shared" ca="1" si="14"/>
        <v>13</v>
      </c>
      <c r="V63" s="298">
        <f t="shared" ca="1" si="14"/>
        <v>13</v>
      </c>
      <c r="W63" s="298">
        <f t="shared" ca="1" si="14"/>
        <v>13</v>
      </c>
      <c r="X63" s="298">
        <f t="shared" ca="1" si="14"/>
        <v>13</v>
      </c>
      <c r="Y63" s="298">
        <f t="shared" ca="1" si="14"/>
        <v>13</v>
      </c>
      <c r="Z63" s="298">
        <f t="shared" ca="1" si="14"/>
        <v>13</v>
      </c>
      <c r="AA63" s="298">
        <f t="shared" ca="1" si="14"/>
        <v>13</v>
      </c>
      <c r="AB63" s="298">
        <f t="shared" ca="1" si="14"/>
        <v>13</v>
      </c>
      <c r="AC63" s="298">
        <f t="shared" ca="1" si="14"/>
        <v>13</v>
      </c>
      <c r="AD63" s="298">
        <f t="shared" ca="1" si="14"/>
        <v>13</v>
      </c>
      <c r="AE63" s="298">
        <f t="shared" ca="1" si="14"/>
        <v>13</v>
      </c>
      <c r="AF63" s="298">
        <f t="shared" ca="1" si="14"/>
        <v>13</v>
      </c>
      <c r="AG63" s="298">
        <f t="shared" ca="1" si="14"/>
        <v>13</v>
      </c>
      <c r="AH63" s="298">
        <f t="shared" ca="1" si="14"/>
        <v>13</v>
      </c>
      <c r="AI63" s="298">
        <f t="shared" ca="1" si="14"/>
        <v>13</v>
      </c>
      <c r="AJ63" s="298">
        <f t="shared" ca="1" si="14"/>
        <v>13</v>
      </c>
      <c r="AK63" s="298">
        <f t="shared" ca="1" si="14"/>
        <v>13</v>
      </c>
      <c r="AL63" s="298">
        <f t="shared" ca="1" si="14"/>
        <v>13</v>
      </c>
    </row>
    <row r="64" spans="2:38" s="130" customFormat="1" hidden="1" x14ac:dyDescent="0.25">
      <c r="B64" s="197"/>
      <c r="F64" s="297" t="s">
        <v>188</v>
      </c>
      <c r="G64" s="298">
        <f t="shared" ref="G64:AL64" ca="1" si="15">RANK(G35,G23:G48)+COUNTIF(G23:G35,G35)-1</f>
        <v>14</v>
      </c>
      <c r="H64" s="298">
        <f t="shared" ca="1" si="15"/>
        <v>14</v>
      </c>
      <c r="I64" s="298">
        <f t="shared" ca="1" si="15"/>
        <v>14</v>
      </c>
      <c r="J64" s="298">
        <f t="shared" ca="1" si="15"/>
        <v>14</v>
      </c>
      <c r="K64" s="298">
        <f t="shared" ca="1" si="15"/>
        <v>14</v>
      </c>
      <c r="L64" s="298">
        <f t="shared" ca="1" si="15"/>
        <v>14</v>
      </c>
      <c r="M64" s="298">
        <f t="shared" ca="1" si="15"/>
        <v>14</v>
      </c>
      <c r="N64" s="298">
        <f t="shared" ca="1" si="15"/>
        <v>14</v>
      </c>
      <c r="O64" s="298">
        <f t="shared" ca="1" si="15"/>
        <v>14</v>
      </c>
      <c r="P64" s="298">
        <f t="shared" ca="1" si="15"/>
        <v>14</v>
      </c>
      <c r="Q64" s="298">
        <f t="shared" ca="1" si="15"/>
        <v>14</v>
      </c>
      <c r="R64" s="298">
        <f t="shared" ca="1" si="15"/>
        <v>14</v>
      </c>
      <c r="S64" s="298">
        <f t="shared" ca="1" si="15"/>
        <v>14</v>
      </c>
      <c r="T64" s="298">
        <f t="shared" ca="1" si="15"/>
        <v>14</v>
      </c>
      <c r="U64" s="298">
        <f t="shared" ca="1" si="15"/>
        <v>14</v>
      </c>
      <c r="V64" s="298">
        <f t="shared" ca="1" si="15"/>
        <v>14</v>
      </c>
      <c r="W64" s="298">
        <f t="shared" ca="1" si="15"/>
        <v>14</v>
      </c>
      <c r="X64" s="298">
        <f t="shared" ca="1" si="15"/>
        <v>14</v>
      </c>
      <c r="Y64" s="298">
        <f t="shared" ca="1" si="15"/>
        <v>14</v>
      </c>
      <c r="Z64" s="298">
        <f t="shared" ca="1" si="15"/>
        <v>14</v>
      </c>
      <c r="AA64" s="298">
        <f t="shared" ca="1" si="15"/>
        <v>14</v>
      </c>
      <c r="AB64" s="298">
        <f t="shared" ca="1" si="15"/>
        <v>14</v>
      </c>
      <c r="AC64" s="298">
        <f t="shared" ca="1" si="15"/>
        <v>14</v>
      </c>
      <c r="AD64" s="298">
        <f t="shared" ca="1" si="15"/>
        <v>14</v>
      </c>
      <c r="AE64" s="298">
        <f t="shared" ca="1" si="15"/>
        <v>14</v>
      </c>
      <c r="AF64" s="298">
        <f t="shared" ca="1" si="15"/>
        <v>14</v>
      </c>
      <c r="AG64" s="298">
        <f t="shared" ca="1" si="15"/>
        <v>14</v>
      </c>
      <c r="AH64" s="298">
        <f t="shared" ca="1" si="15"/>
        <v>14</v>
      </c>
      <c r="AI64" s="298">
        <f t="shared" ca="1" si="15"/>
        <v>14</v>
      </c>
      <c r="AJ64" s="298">
        <f t="shared" ca="1" si="15"/>
        <v>14</v>
      </c>
      <c r="AK64" s="298">
        <f t="shared" ca="1" si="15"/>
        <v>14</v>
      </c>
      <c r="AL64" s="298">
        <f t="shared" ca="1" si="15"/>
        <v>14</v>
      </c>
    </row>
    <row r="65" spans="2:38" s="130" customFormat="1" hidden="1" x14ac:dyDescent="0.25">
      <c r="B65" s="197"/>
      <c r="F65" s="297" t="s">
        <v>189</v>
      </c>
      <c r="G65" s="298">
        <f t="shared" ref="G65:AL65" ca="1" si="16">RANK(G36,G23:G48)+COUNTIF(G23:G36,G36)-1</f>
        <v>15</v>
      </c>
      <c r="H65" s="298">
        <f t="shared" ca="1" si="16"/>
        <v>15</v>
      </c>
      <c r="I65" s="298">
        <f t="shared" ca="1" si="16"/>
        <v>15</v>
      </c>
      <c r="J65" s="298">
        <f t="shared" ca="1" si="16"/>
        <v>15</v>
      </c>
      <c r="K65" s="298">
        <f t="shared" ca="1" si="16"/>
        <v>15</v>
      </c>
      <c r="L65" s="298">
        <f t="shared" ca="1" si="16"/>
        <v>15</v>
      </c>
      <c r="M65" s="298">
        <f t="shared" ca="1" si="16"/>
        <v>15</v>
      </c>
      <c r="N65" s="298">
        <f t="shared" ca="1" si="16"/>
        <v>15</v>
      </c>
      <c r="O65" s="298">
        <f t="shared" ca="1" si="16"/>
        <v>15</v>
      </c>
      <c r="P65" s="298">
        <f t="shared" ca="1" si="16"/>
        <v>15</v>
      </c>
      <c r="Q65" s="298">
        <f t="shared" ca="1" si="16"/>
        <v>15</v>
      </c>
      <c r="R65" s="298">
        <f t="shared" ca="1" si="16"/>
        <v>15</v>
      </c>
      <c r="S65" s="298">
        <f t="shared" ca="1" si="16"/>
        <v>15</v>
      </c>
      <c r="T65" s="298">
        <f t="shared" ca="1" si="16"/>
        <v>15</v>
      </c>
      <c r="U65" s="298">
        <f t="shared" ca="1" si="16"/>
        <v>15</v>
      </c>
      <c r="V65" s="298">
        <f t="shared" ca="1" si="16"/>
        <v>15</v>
      </c>
      <c r="W65" s="298">
        <f t="shared" ca="1" si="16"/>
        <v>15</v>
      </c>
      <c r="X65" s="298">
        <f t="shared" ca="1" si="16"/>
        <v>15</v>
      </c>
      <c r="Y65" s="298">
        <f t="shared" ca="1" si="16"/>
        <v>15</v>
      </c>
      <c r="Z65" s="298">
        <f t="shared" ca="1" si="16"/>
        <v>15</v>
      </c>
      <c r="AA65" s="298">
        <f t="shared" ca="1" si="16"/>
        <v>15</v>
      </c>
      <c r="AB65" s="298">
        <f t="shared" ca="1" si="16"/>
        <v>15</v>
      </c>
      <c r="AC65" s="298">
        <f t="shared" ca="1" si="16"/>
        <v>15</v>
      </c>
      <c r="AD65" s="298">
        <f t="shared" ca="1" si="16"/>
        <v>15</v>
      </c>
      <c r="AE65" s="298">
        <f t="shared" ca="1" si="16"/>
        <v>15</v>
      </c>
      <c r="AF65" s="298">
        <f t="shared" ca="1" si="16"/>
        <v>15</v>
      </c>
      <c r="AG65" s="298">
        <f t="shared" ca="1" si="16"/>
        <v>15</v>
      </c>
      <c r="AH65" s="298">
        <f t="shared" ca="1" si="16"/>
        <v>15</v>
      </c>
      <c r="AI65" s="298">
        <f t="shared" ca="1" si="16"/>
        <v>15</v>
      </c>
      <c r="AJ65" s="298">
        <f t="shared" ca="1" si="16"/>
        <v>15</v>
      </c>
      <c r="AK65" s="298">
        <f t="shared" ca="1" si="16"/>
        <v>15</v>
      </c>
      <c r="AL65" s="298">
        <f t="shared" ca="1" si="16"/>
        <v>15</v>
      </c>
    </row>
    <row r="66" spans="2:38" s="130" customFormat="1" hidden="1" x14ac:dyDescent="0.25">
      <c r="B66" s="197"/>
      <c r="F66" s="297" t="s">
        <v>190</v>
      </c>
      <c r="G66" s="298">
        <f t="shared" ref="G66:AL66" ca="1" si="17">RANK(G37,G23:G48)+COUNTIF(G23:G37,G37)-1</f>
        <v>16</v>
      </c>
      <c r="H66" s="298">
        <f t="shared" ca="1" si="17"/>
        <v>16</v>
      </c>
      <c r="I66" s="298">
        <f t="shared" ca="1" si="17"/>
        <v>16</v>
      </c>
      <c r="J66" s="298">
        <f t="shared" ca="1" si="17"/>
        <v>16</v>
      </c>
      <c r="K66" s="298">
        <f t="shared" ca="1" si="17"/>
        <v>16</v>
      </c>
      <c r="L66" s="298">
        <f t="shared" ca="1" si="17"/>
        <v>16</v>
      </c>
      <c r="M66" s="298">
        <f t="shared" ca="1" si="17"/>
        <v>16</v>
      </c>
      <c r="N66" s="298">
        <f t="shared" ca="1" si="17"/>
        <v>16</v>
      </c>
      <c r="O66" s="298">
        <f t="shared" ca="1" si="17"/>
        <v>16</v>
      </c>
      <c r="P66" s="298">
        <f t="shared" ca="1" si="17"/>
        <v>16</v>
      </c>
      <c r="Q66" s="298">
        <f t="shared" ca="1" si="17"/>
        <v>16</v>
      </c>
      <c r="R66" s="298">
        <f t="shared" ca="1" si="17"/>
        <v>16</v>
      </c>
      <c r="S66" s="298">
        <f t="shared" ca="1" si="17"/>
        <v>16</v>
      </c>
      <c r="T66" s="298">
        <f t="shared" ca="1" si="17"/>
        <v>16</v>
      </c>
      <c r="U66" s="298">
        <f t="shared" ca="1" si="17"/>
        <v>16</v>
      </c>
      <c r="V66" s="298">
        <f t="shared" ca="1" si="17"/>
        <v>16</v>
      </c>
      <c r="W66" s="298">
        <f t="shared" ca="1" si="17"/>
        <v>16</v>
      </c>
      <c r="X66" s="298">
        <f t="shared" ca="1" si="17"/>
        <v>16</v>
      </c>
      <c r="Y66" s="298">
        <f t="shared" ca="1" si="17"/>
        <v>16</v>
      </c>
      <c r="Z66" s="298">
        <f t="shared" ca="1" si="17"/>
        <v>16</v>
      </c>
      <c r="AA66" s="298">
        <f t="shared" ca="1" si="17"/>
        <v>16</v>
      </c>
      <c r="AB66" s="298">
        <f t="shared" ca="1" si="17"/>
        <v>16</v>
      </c>
      <c r="AC66" s="298">
        <f t="shared" ca="1" si="17"/>
        <v>16</v>
      </c>
      <c r="AD66" s="298">
        <f t="shared" ca="1" si="17"/>
        <v>16</v>
      </c>
      <c r="AE66" s="298">
        <f t="shared" ca="1" si="17"/>
        <v>16</v>
      </c>
      <c r="AF66" s="298">
        <f t="shared" ca="1" si="17"/>
        <v>16</v>
      </c>
      <c r="AG66" s="298">
        <f t="shared" ca="1" si="17"/>
        <v>16</v>
      </c>
      <c r="AH66" s="298">
        <f t="shared" ca="1" si="17"/>
        <v>16</v>
      </c>
      <c r="AI66" s="298">
        <f t="shared" ca="1" si="17"/>
        <v>16</v>
      </c>
      <c r="AJ66" s="298">
        <f t="shared" ca="1" si="17"/>
        <v>16</v>
      </c>
      <c r="AK66" s="298">
        <f t="shared" ca="1" si="17"/>
        <v>16</v>
      </c>
      <c r="AL66" s="298">
        <f t="shared" ca="1" si="17"/>
        <v>16</v>
      </c>
    </row>
    <row r="67" spans="2:38" s="130" customFormat="1" hidden="1" x14ac:dyDescent="0.25">
      <c r="B67" s="197"/>
      <c r="F67" s="297" t="s">
        <v>191</v>
      </c>
      <c r="G67" s="298">
        <f t="shared" ref="G67:AL67" ca="1" si="18">RANK(G38,G23:G48)+COUNTIF(G23:G38,G38)-1</f>
        <v>17</v>
      </c>
      <c r="H67" s="298">
        <f t="shared" ca="1" si="18"/>
        <v>17</v>
      </c>
      <c r="I67" s="298">
        <f t="shared" ca="1" si="18"/>
        <v>17</v>
      </c>
      <c r="J67" s="298">
        <f t="shared" ca="1" si="18"/>
        <v>17</v>
      </c>
      <c r="K67" s="298">
        <f t="shared" ca="1" si="18"/>
        <v>17</v>
      </c>
      <c r="L67" s="298">
        <f t="shared" ca="1" si="18"/>
        <v>17</v>
      </c>
      <c r="M67" s="298">
        <f t="shared" ca="1" si="18"/>
        <v>17</v>
      </c>
      <c r="N67" s="298">
        <f t="shared" ca="1" si="18"/>
        <v>17</v>
      </c>
      <c r="O67" s="298">
        <f t="shared" ca="1" si="18"/>
        <v>17</v>
      </c>
      <c r="P67" s="298">
        <f t="shared" ca="1" si="18"/>
        <v>17</v>
      </c>
      <c r="Q67" s="298">
        <f t="shared" ca="1" si="18"/>
        <v>17</v>
      </c>
      <c r="R67" s="298">
        <f t="shared" ca="1" si="18"/>
        <v>17</v>
      </c>
      <c r="S67" s="298">
        <f t="shared" ca="1" si="18"/>
        <v>17</v>
      </c>
      <c r="T67" s="298">
        <f t="shared" ca="1" si="18"/>
        <v>17</v>
      </c>
      <c r="U67" s="298">
        <f t="shared" ca="1" si="18"/>
        <v>17</v>
      </c>
      <c r="V67" s="298">
        <f t="shared" ca="1" si="18"/>
        <v>17</v>
      </c>
      <c r="W67" s="298">
        <f t="shared" ca="1" si="18"/>
        <v>17</v>
      </c>
      <c r="X67" s="298">
        <f t="shared" ca="1" si="18"/>
        <v>17</v>
      </c>
      <c r="Y67" s="298">
        <f t="shared" ca="1" si="18"/>
        <v>17</v>
      </c>
      <c r="Z67" s="298">
        <f t="shared" ca="1" si="18"/>
        <v>17</v>
      </c>
      <c r="AA67" s="298">
        <f t="shared" ca="1" si="18"/>
        <v>17</v>
      </c>
      <c r="AB67" s="298">
        <f t="shared" ca="1" si="18"/>
        <v>17</v>
      </c>
      <c r="AC67" s="298">
        <f t="shared" ca="1" si="18"/>
        <v>17</v>
      </c>
      <c r="AD67" s="298">
        <f t="shared" ca="1" si="18"/>
        <v>17</v>
      </c>
      <c r="AE67" s="298">
        <f t="shared" ca="1" si="18"/>
        <v>17</v>
      </c>
      <c r="AF67" s="298">
        <f t="shared" ca="1" si="18"/>
        <v>17</v>
      </c>
      <c r="AG67" s="298">
        <f t="shared" ca="1" si="18"/>
        <v>17</v>
      </c>
      <c r="AH67" s="298">
        <f t="shared" ca="1" si="18"/>
        <v>17</v>
      </c>
      <c r="AI67" s="298">
        <f t="shared" ca="1" si="18"/>
        <v>17</v>
      </c>
      <c r="AJ67" s="298">
        <f t="shared" ca="1" si="18"/>
        <v>17</v>
      </c>
      <c r="AK67" s="298">
        <f t="shared" ca="1" si="18"/>
        <v>17</v>
      </c>
      <c r="AL67" s="298">
        <f t="shared" ca="1" si="18"/>
        <v>17</v>
      </c>
    </row>
    <row r="68" spans="2:38" s="130" customFormat="1" hidden="1" x14ac:dyDescent="0.25">
      <c r="B68" s="197"/>
      <c r="F68" s="297" t="s">
        <v>181</v>
      </c>
      <c r="G68" s="298">
        <f t="shared" ref="G68:AL68" ca="1" si="19">RANK(G39,G23:G48)+COUNTIF(G23:G39,G39)-1</f>
        <v>18</v>
      </c>
      <c r="H68" s="298">
        <f t="shared" ca="1" si="19"/>
        <v>18</v>
      </c>
      <c r="I68" s="298">
        <f t="shared" ca="1" si="19"/>
        <v>18</v>
      </c>
      <c r="J68" s="298">
        <f t="shared" ca="1" si="19"/>
        <v>18</v>
      </c>
      <c r="K68" s="298">
        <f t="shared" ca="1" si="19"/>
        <v>18</v>
      </c>
      <c r="L68" s="298">
        <f t="shared" ca="1" si="19"/>
        <v>18</v>
      </c>
      <c r="M68" s="298">
        <f t="shared" ca="1" si="19"/>
        <v>18</v>
      </c>
      <c r="N68" s="298">
        <f t="shared" ca="1" si="19"/>
        <v>18</v>
      </c>
      <c r="O68" s="298">
        <f t="shared" ca="1" si="19"/>
        <v>18</v>
      </c>
      <c r="P68" s="298">
        <f t="shared" ca="1" si="19"/>
        <v>18</v>
      </c>
      <c r="Q68" s="298">
        <f t="shared" ca="1" si="19"/>
        <v>18</v>
      </c>
      <c r="R68" s="298">
        <f t="shared" ca="1" si="19"/>
        <v>18</v>
      </c>
      <c r="S68" s="298">
        <f t="shared" ca="1" si="19"/>
        <v>18</v>
      </c>
      <c r="T68" s="298">
        <f t="shared" ca="1" si="19"/>
        <v>18</v>
      </c>
      <c r="U68" s="298">
        <f t="shared" ca="1" si="19"/>
        <v>18</v>
      </c>
      <c r="V68" s="298">
        <f t="shared" ca="1" si="19"/>
        <v>18</v>
      </c>
      <c r="W68" s="298">
        <f t="shared" ca="1" si="19"/>
        <v>18</v>
      </c>
      <c r="X68" s="298">
        <f t="shared" ca="1" si="19"/>
        <v>18</v>
      </c>
      <c r="Y68" s="298">
        <f t="shared" ca="1" si="19"/>
        <v>18</v>
      </c>
      <c r="Z68" s="298">
        <f t="shared" ca="1" si="19"/>
        <v>18</v>
      </c>
      <c r="AA68" s="298">
        <f t="shared" ca="1" si="19"/>
        <v>18</v>
      </c>
      <c r="AB68" s="298">
        <f t="shared" ca="1" si="19"/>
        <v>18</v>
      </c>
      <c r="AC68" s="298">
        <f t="shared" ca="1" si="19"/>
        <v>18</v>
      </c>
      <c r="AD68" s="298">
        <f t="shared" ca="1" si="19"/>
        <v>18</v>
      </c>
      <c r="AE68" s="298">
        <f t="shared" ca="1" si="19"/>
        <v>18</v>
      </c>
      <c r="AF68" s="298">
        <f t="shared" ca="1" si="19"/>
        <v>18</v>
      </c>
      <c r="AG68" s="298">
        <f t="shared" ca="1" si="19"/>
        <v>18</v>
      </c>
      <c r="AH68" s="298">
        <f t="shared" ca="1" si="19"/>
        <v>18</v>
      </c>
      <c r="AI68" s="298">
        <f t="shared" ca="1" si="19"/>
        <v>18</v>
      </c>
      <c r="AJ68" s="298">
        <f t="shared" ca="1" si="19"/>
        <v>18</v>
      </c>
      <c r="AK68" s="298">
        <f t="shared" ca="1" si="19"/>
        <v>18</v>
      </c>
      <c r="AL68" s="298">
        <f t="shared" ca="1" si="19"/>
        <v>18</v>
      </c>
    </row>
    <row r="69" spans="2:38" s="130" customFormat="1" hidden="1" x14ac:dyDescent="0.25">
      <c r="B69" s="197"/>
      <c r="F69" s="297" t="s">
        <v>202</v>
      </c>
      <c r="G69" s="298">
        <f t="shared" ref="G69:AL69" ca="1" si="20">RANK(G40,G23:G48)+COUNTIF(G23:G40,G40)-1</f>
        <v>19</v>
      </c>
      <c r="H69" s="298">
        <f t="shared" ca="1" si="20"/>
        <v>19</v>
      </c>
      <c r="I69" s="298">
        <f t="shared" ca="1" si="20"/>
        <v>19</v>
      </c>
      <c r="J69" s="298">
        <f t="shared" ca="1" si="20"/>
        <v>19</v>
      </c>
      <c r="K69" s="298">
        <f t="shared" ca="1" si="20"/>
        <v>19</v>
      </c>
      <c r="L69" s="298">
        <f t="shared" ca="1" si="20"/>
        <v>19</v>
      </c>
      <c r="M69" s="298">
        <f t="shared" ca="1" si="20"/>
        <v>19</v>
      </c>
      <c r="N69" s="298">
        <f t="shared" ca="1" si="20"/>
        <v>19</v>
      </c>
      <c r="O69" s="298">
        <f t="shared" ca="1" si="20"/>
        <v>19</v>
      </c>
      <c r="P69" s="298">
        <f t="shared" ca="1" si="20"/>
        <v>19</v>
      </c>
      <c r="Q69" s="298">
        <f t="shared" ca="1" si="20"/>
        <v>19</v>
      </c>
      <c r="R69" s="298">
        <f t="shared" ca="1" si="20"/>
        <v>19</v>
      </c>
      <c r="S69" s="298">
        <f t="shared" ca="1" si="20"/>
        <v>19</v>
      </c>
      <c r="T69" s="298">
        <f t="shared" ca="1" si="20"/>
        <v>19</v>
      </c>
      <c r="U69" s="298">
        <f t="shared" ca="1" si="20"/>
        <v>19</v>
      </c>
      <c r="V69" s="298">
        <f t="shared" ca="1" si="20"/>
        <v>19</v>
      </c>
      <c r="W69" s="298">
        <f t="shared" ca="1" si="20"/>
        <v>19</v>
      </c>
      <c r="X69" s="298">
        <f t="shared" ca="1" si="20"/>
        <v>19</v>
      </c>
      <c r="Y69" s="298">
        <f t="shared" ca="1" si="20"/>
        <v>19</v>
      </c>
      <c r="Z69" s="298">
        <f t="shared" ca="1" si="20"/>
        <v>19</v>
      </c>
      <c r="AA69" s="298">
        <f t="shared" ca="1" si="20"/>
        <v>19</v>
      </c>
      <c r="AB69" s="298">
        <f t="shared" ca="1" si="20"/>
        <v>19</v>
      </c>
      <c r="AC69" s="298">
        <f t="shared" ca="1" si="20"/>
        <v>19</v>
      </c>
      <c r="AD69" s="298">
        <f t="shared" ca="1" si="20"/>
        <v>19</v>
      </c>
      <c r="AE69" s="298">
        <f t="shared" ca="1" si="20"/>
        <v>19</v>
      </c>
      <c r="AF69" s="298">
        <f t="shared" ca="1" si="20"/>
        <v>19</v>
      </c>
      <c r="AG69" s="298">
        <f t="shared" ca="1" si="20"/>
        <v>19</v>
      </c>
      <c r="AH69" s="298">
        <f t="shared" ca="1" si="20"/>
        <v>19</v>
      </c>
      <c r="AI69" s="298">
        <f t="shared" ca="1" si="20"/>
        <v>19</v>
      </c>
      <c r="AJ69" s="298">
        <f t="shared" ca="1" si="20"/>
        <v>19</v>
      </c>
      <c r="AK69" s="298">
        <f t="shared" ca="1" si="20"/>
        <v>19</v>
      </c>
      <c r="AL69" s="298">
        <f t="shared" ca="1" si="20"/>
        <v>19</v>
      </c>
    </row>
    <row r="70" spans="2:38" s="130" customFormat="1" hidden="1" x14ac:dyDescent="0.25">
      <c r="B70" s="197"/>
      <c r="F70" s="297" t="s">
        <v>192</v>
      </c>
      <c r="G70" s="298">
        <f t="shared" ref="G70:AL70" ca="1" si="21">RANK(G41,G23:G48)+COUNTIF(G23:G41,G41)-1</f>
        <v>20</v>
      </c>
      <c r="H70" s="298">
        <f t="shared" ca="1" si="21"/>
        <v>20</v>
      </c>
      <c r="I70" s="298">
        <f t="shared" ca="1" si="21"/>
        <v>20</v>
      </c>
      <c r="J70" s="298">
        <f t="shared" ca="1" si="21"/>
        <v>20</v>
      </c>
      <c r="K70" s="298">
        <f t="shared" ca="1" si="21"/>
        <v>20</v>
      </c>
      <c r="L70" s="298">
        <f t="shared" ca="1" si="21"/>
        <v>20</v>
      </c>
      <c r="M70" s="298">
        <f t="shared" ca="1" si="21"/>
        <v>20</v>
      </c>
      <c r="N70" s="298">
        <f t="shared" ca="1" si="21"/>
        <v>20</v>
      </c>
      <c r="O70" s="298">
        <f t="shared" ca="1" si="21"/>
        <v>20</v>
      </c>
      <c r="P70" s="298">
        <f t="shared" ca="1" si="21"/>
        <v>20</v>
      </c>
      <c r="Q70" s="298">
        <f t="shared" ca="1" si="21"/>
        <v>20</v>
      </c>
      <c r="R70" s="298">
        <f t="shared" ca="1" si="21"/>
        <v>20</v>
      </c>
      <c r="S70" s="298">
        <f t="shared" ca="1" si="21"/>
        <v>20</v>
      </c>
      <c r="T70" s="298">
        <f t="shared" ca="1" si="21"/>
        <v>20</v>
      </c>
      <c r="U70" s="298">
        <f t="shared" ca="1" si="21"/>
        <v>20</v>
      </c>
      <c r="V70" s="298">
        <f t="shared" ca="1" si="21"/>
        <v>20</v>
      </c>
      <c r="W70" s="298">
        <f t="shared" ca="1" si="21"/>
        <v>20</v>
      </c>
      <c r="X70" s="298">
        <f t="shared" ca="1" si="21"/>
        <v>20</v>
      </c>
      <c r="Y70" s="298">
        <f t="shared" ca="1" si="21"/>
        <v>20</v>
      </c>
      <c r="Z70" s="298">
        <f t="shared" ca="1" si="21"/>
        <v>20</v>
      </c>
      <c r="AA70" s="298">
        <f t="shared" ca="1" si="21"/>
        <v>20</v>
      </c>
      <c r="AB70" s="298">
        <f t="shared" ca="1" si="21"/>
        <v>20</v>
      </c>
      <c r="AC70" s="298">
        <f t="shared" ca="1" si="21"/>
        <v>20</v>
      </c>
      <c r="AD70" s="298">
        <f t="shared" ca="1" si="21"/>
        <v>20</v>
      </c>
      <c r="AE70" s="298">
        <f t="shared" ca="1" si="21"/>
        <v>20</v>
      </c>
      <c r="AF70" s="298">
        <f t="shared" ca="1" si="21"/>
        <v>20</v>
      </c>
      <c r="AG70" s="298">
        <f t="shared" ca="1" si="21"/>
        <v>20</v>
      </c>
      <c r="AH70" s="298">
        <f t="shared" ca="1" si="21"/>
        <v>20</v>
      </c>
      <c r="AI70" s="298">
        <f t="shared" ca="1" si="21"/>
        <v>20</v>
      </c>
      <c r="AJ70" s="298">
        <f t="shared" ca="1" si="21"/>
        <v>20</v>
      </c>
      <c r="AK70" s="298">
        <f t="shared" ca="1" si="21"/>
        <v>20</v>
      </c>
      <c r="AL70" s="298">
        <f t="shared" ca="1" si="21"/>
        <v>20</v>
      </c>
    </row>
    <row r="71" spans="2:38" s="130" customFormat="1" hidden="1" x14ac:dyDescent="0.25">
      <c r="B71" s="197"/>
      <c r="F71" s="297" t="s">
        <v>193</v>
      </c>
      <c r="G71" s="298">
        <f t="shared" ref="G71:AL71" ca="1" si="22">RANK(G42,G23:G48)+COUNTIF(G23:G42,G42)-1</f>
        <v>21</v>
      </c>
      <c r="H71" s="298">
        <f t="shared" ca="1" si="22"/>
        <v>21</v>
      </c>
      <c r="I71" s="298">
        <f t="shared" ca="1" si="22"/>
        <v>21</v>
      </c>
      <c r="J71" s="298">
        <f t="shared" ca="1" si="22"/>
        <v>21</v>
      </c>
      <c r="K71" s="298">
        <f t="shared" ca="1" si="22"/>
        <v>21</v>
      </c>
      <c r="L71" s="298">
        <f t="shared" ca="1" si="22"/>
        <v>21</v>
      </c>
      <c r="M71" s="298">
        <f t="shared" ca="1" si="22"/>
        <v>21</v>
      </c>
      <c r="N71" s="298">
        <f t="shared" ca="1" si="22"/>
        <v>21</v>
      </c>
      <c r="O71" s="298">
        <f t="shared" ca="1" si="22"/>
        <v>21</v>
      </c>
      <c r="P71" s="298">
        <f t="shared" ca="1" si="22"/>
        <v>21</v>
      </c>
      <c r="Q71" s="298">
        <f t="shared" ca="1" si="22"/>
        <v>21</v>
      </c>
      <c r="R71" s="298">
        <f t="shared" ca="1" si="22"/>
        <v>21</v>
      </c>
      <c r="S71" s="298">
        <f t="shared" ca="1" si="22"/>
        <v>21</v>
      </c>
      <c r="T71" s="298">
        <f t="shared" ca="1" si="22"/>
        <v>21</v>
      </c>
      <c r="U71" s="298">
        <f t="shared" ca="1" si="22"/>
        <v>21</v>
      </c>
      <c r="V71" s="298">
        <f t="shared" ca="1" si="22"/>
        <v>21</v>
      </c>
      <c r="W71" s="298">
        <f t="shared" ca="1" si="22"/>
        <v>21</v>
      </c>
      <c r="X71" s="298">
        <f t="shared" ca="1" si="22"/>
        <v>21</v>
      </c>
      <c r="Y71" s="298">
        <f t="shared" ca="1" si="22"/>
        <v>21</v>
      </c>
      <c r="Z71" s="298">
        <f t="shared" ca="1" si="22"/>
        <v>21</v>
      </c>
      <c r="AA71" s="298">
        <f t="shared" ca="1" si="22"/>
        <v>21</v>
      </c>
      <c r="AB71" s="298">
        <f t="shared" ca="1" si="22"/>
        <v>21</v>
      </c>
      <c r="AC71" s="298">
        <f t="shared" ca="1" si="22"/>
        <v>21</v>
      </c>
      <c r="AD71" s="298">
        <f t="shared" ca="1" si="22"/>
        <v>21</v>
      </c>
      <c r="AE71" s="298">
        <f t="shared" ca="1" si="22"/>
        <v>21</v>
      </c>
      <c r="AF71" s="298">
        <f t="shared" ca="1" si="22"/>
        <v>21</v>
      </c>
      <c r="AG71" s="298">
        <f t="shared" ca="1" si="22"/>
        <v>21</v>
      </c>
      <c r="AH71" s="298">
        <f t="shared" ca="1" si="22"/>
        <v>21</v>
      </c>
      <c r="AI71" s="298">
        <f t="shared" ca="1" si="22"/>
        <v>21</v>
      </c>
      <c r="AJ71" s="298">
        <f t="shared" ca="1" si="22"/>
        <v>21</v>
      </c>
      <c r="AK71" s="298">
        <f t="shared" ca="1" si="22"/>
        <v>21</v>
      </c>
      <c r="AL71" s="298">
        <f t="shared" ca="1" si="22"/>
        <v>21</v>
      </c>
    </row>
    <row r="72" spans="2:38" s="130" customFormat="1" hidden="1" x14ac:dyDescent="0.25">
      <c r="B72" s="197"/>
      <c r="F72" s="297" t="s">
        <v>194</v>
      </c>
      <c r="G72" s="298">
        <f t="shared" ref="G72:AL72" ca="1" si="23">RANK(G43,G23:G48)+COUNTIF(G23:G43,G43)-1</f>
        <v>22</v>
      </c>
      <c r="H72" s="298">
        <f t="shared" ca="1" si="23"/>
        <v>22</v>
      </c>
      <c r="I72" s="298">
        <f t="shared" ca="1" si="23"/>
        <v>22</v>
      </c>
      <c r="J72" s="298">
        <f t="shared" ca="1" si="23"/>
        <v>22</v>
      </c>
      <c r="K72" s="298">
        <f t="shared" ca="1" si="23"/>
        <v>22</v>
      </c>
      <c r="L72" s="298">
        <f t="shared" ca="1" si="23"/>
        <v>22</v>
      </c>
      <c r="M72" s="298">
        <f t="shared" ca="1" si="23"/>
        <v>22</v>
      </c>
      <c r="N72" s="298">
        <f t="shared" ca="1" si="23"/>
        <v>22</v>
      </c>
      <c r="O72" s="298">
        <f t="shared" ca="1" si="23"/>
        <v>22</v>
      </c>
      <c r="P72" s="298">
        <f t="shared" ca="1" si="23"/>
        <v>22</v>
      </c>
      <c r="Q72" s="298">
        <f t="shared" ca="1" si="23"/>
        <v>22</v>
      </c>
      <c r="R72" s="298">
        <f t="shared" ca="1" si="23"/>
        <v>22</v>
      </c>
      <c r="S72" s="298">
        <f t="shared" ca="1" si="23"/>
        <v>22</v>
      </c>
      <c r="T72" s="298">
        <f t="shared" ca="1" si="23"/>
        <v>22</v>
      </c>
      <c r="U72" s="298">
        <f t="shared" ca="1" si="23"/>
        <v>22</v>
      </c>
      <c r="V72" s="298">
        <f t="shared" ca="1" si="23"/>
        <v>22</v>
      </c>
      <c r="W72" s="298">
        <f t="shared" ca="1" si="23"/>
        <v>22</v>
      </c>
      <c r="X72" s="298">
        <f t="shared" ca="1" si="23"/>
        <v>22</v>
      </c>
      <c r="Y72" s="298">
        <f t="shared" ca="1" si="23"/>
        <v>22</v>
      </c>
      <c r="Z72" s="298">
        <f t="shared" ca="1" si="23"/>
        <v>22</v>
      </c>
      <c r="AA72" s="298">
        <f t="shared" ca="1" si="23"/>
        <v>22</v>
      </c>
      <c r="AB72" s="298">
        <f t="shared" ca="1" si="23"/>
        <v>22</v>
      </c>
      <c r="AC72" s="298">
        <f t="shared" ca="1" si="23"/>
        <v>22</v>
      </c>
      <c r="AD72" s="298">
        <f t="shared" ca="1" si="23"/>
        <v>22</v>
      </c>
      <c r="AE72" s="298">
        <f t="shared" ca="1" si="23"/>
        <v>22</v>
      </c>
      <c r="AF72" s="298">
        <f t="shared" ca="1" si="23"/>
        <v>22</v>
      </c>
      <c r="AG72" s="298">
        <f t="shared" ca="1" si="23"/>
        <v>22</v>
      </c>
      <c r="AH72" s="298">
        <f t="shared" ca="1" si="23"/>
        <v>22</v>
      </c>
      <c r="AI72" s="298">
        <f t="shared" ca="1" si="23"/>
        <v>22</v>
      </c>
      <c r="AJ72" s="298">
        <f t="shared" ca="1" si="23"/>
        <v>22</v>
      </c>
      <c r="AK72" s="298">
        <f t="shared" ca="1" si="23"/>
        <v>22</v>
      </c>
      <c r="AL72" s="298">
        <f t="shared" ca="1" si="23"/>
        <v>22</v>
      </c>
    </row>
    <row r="73" spans="2:38" s="130" customFormat="1" hidden="1" x14ac:dyDescent="0.25">
      <c r="B73" s="197"/>
      <c r="F73" s="297" t="s">
        <v>195</v>
      </c>
      <c r="G73" s="298">
        <f t="shared" ref="G73:AL73" ca="1" si="24">RANK(G44,G23:G48)+COUNTIF(G23:G44,G44)-1</f>
        <v>23</v>
      </c>
      <c r="H73" s="298">
        <f t="shared" ca="1" si="24"/>
        <v>23</v>
      </c>
      <c r="I73" s="298">
        <f t="shared" ca="1" si="24"/>
        <v>23</v>
      </c>
      <c r="J73" s="298">
        <f t="shared" ca="1" si="24"/>
        <v>23</v>
      </c>
      <c r="K73" s="298">
        <f t="shared" ca="1" si="24"/>
        <v>23</v>
      </c>
      <c r="L73" s="298">
        <f t="shared" ca="1" si="24"/>
        <v>23</v>
      </c>
      <c r="M73" s="298">
        <f t="shared" ca="1" si="24"/>
        <v>23</v>
      </c>
      <c r="N73" s="298">
        <f t="shared" ca="1" si="24"/>
        <v>23</v>
      </c>
      <c r="O73" s="298">
        <f t="shared" ca="1" si="24"/>
        <v>23</v>
      </c>
      <c r="P73" s="298">
        <f t="shared" ca="1" si="24"/>
        <v>23</v>
      </c>
      <c r="Q73" s="298">
        <f t="shared" ca="1" si="24"/>
        <v>23</v>
      </c>
      <c r="R73" s="298">
        <f t="shared" ca="1" si="24"/>
        <v>23</v>
      </c>
      <c r="S73" s="298">
        <f t="shared" ca="1" si="24"/>
        <v>23</v>
      </c>
      <c r="T73" s="298">
        <f t="shared" ca="1" si="24"/>
        <v>23</v>
      </c>
      <c r="U73" s="298">
        <f t="shared" ca="1" si="24"/>
        <v>23</v>
      </c>
      <c r="V73" s="298">
        <f t="shared" ca="1" si="24"/>
        <v>23</v>
      </c>
      <c r="W73" s="298">
        <f t="shared" ca="1" si="24"/>
        <v>23</v>
      </c>
      <c r="X73" s="298">
        <f t="shared" ca="1" si="24"/>
        <v>23</v>
      </c>
      <c r="Y73" s="298">
        <f t="shared" ca="1" si="24"/>
        <v>23</v>
      </c>
      <c r="Z73" s="298">
        <f t="shared" ca="1" si="24"/>
        <v>23</v>
      </c>
      <c r="AA73" s="298">
        <f t="shared" ca="1" si="24"/>
        <v>23</v>
      </c>
      <c r="AB73" s="298">
        <f t="shared" ca="1" si="24"/>
        <v>23</v>
      </c>
      <c r="AC73" s="298">
        <f t="shared" ca="1" si="24"/>
        <v>23</v>
      </c>
      <c r="AD73" s="298">
        <f t="shared" ca="1" si="24"/>
        <v>23</v>
      </c>
      <c r="AE73" s="298">
        <f t="shared" ca="1" si="24"/>
        <v>23</v>
      </c>
      <c r="AF73" s="298">
        <f t="shared" ca="1" si="24"/>
        <v>23</v>
      </c>
      <c r="AG73" s="298">
        <f t="shared" ca="1" si="24"/>
        <v>23</v>
      </c>
      <c r="AH73" s="298">
        <f t="shared" ca="1" si="24"/>
        <v>23</v>
      </c>
      <c r="AI73" s="298">
        <f t="shared" ca="1" si="24"/>
        <v>23</v>
      </c>
      <c r="AJ73" s="298">
        <f t="shared" ca="1" si="24"/>
        <v>23</v>
      </c>
      <c r="AK73" s="298">
        <f t="shared" ca="1" si="24"/>
        <v>23</v>
      </c>
      <c r="AL73" s="298">
        <f t="shared" ca="1" si="24"/>
        <v>23</v>
      </c>
    </row>
    <row r="74" spans="2:38" s="130" customFormat="1" hidden="1" x14ac:dyDescent="0.25">
      <c r="B74" s="197"/>
      <c r="F74" s="297" t="s">
        <v>196</v>
      </c>
      <c r="G74" s="298">
        <f t="shared" ref="G74:AL74" ca="1" si="25">RANK(G45,G23:G48)+COUNTIF(G23:G45,G45)-1</f>
        <v>24</v>
      </c>
      <c r="H74" s="298">
        <f t="shared" ca="1" si="25"/>
        <v>24</v>
      </c>
      <c r="I74" s="298">
        <f t="shared" ca="1" si="25"/>
        <v>24</v>
      </c>
      <c r="J74" s="298">
        <f t="shared" ca="1" si="25"/>
        <v>24</v>
      </c>
      <c r="K74" s="298">
        <f t="shared" ca="1" si="25"/>
        <v>24</v>
      </c>
      <c r="L74" s="298">
        <f t="shared" ca="1" si="25"/>
        <v>24</v>
      </c>
      <c r="M74" s="298">
        <f t="shared" ca="1" si="25"/>
        <v>24</v>
      </c>
      <c r="N74" s="298">
        <f t="shared" ca="1" si="25"/>
        <v>24</v>
      </c>
      <c r="O74" s="298">
        <f t="shared" ca="1" si="25"/>
        <v>24</v>
      </c>
      <c r="P74" s="298">
        <f t="shared" ca="1" si="25"/>
        <v>24</v>
      </c>
      <c r="Q74" s="298">
        <f t="shared" ca="1" si="25"/>
        <v>24</v>
      </c>
      <c r="R74" s="298">
        <f t="shared" ca="1" si="25"/>
        <v>24</v>
      </c>
      <c r="S74" s="298">
        <f t="shared" ca="1" si="25"/>
        <v>24</v>
      </c>
      <c r="T74" s="298">
        <f t="shared" ca="1" si="25"/>
        <v>24</v>
      </c>
      <c r="U74" s="298">
        <f t="shared" ca="1" si="25"/>
        <v>24</v>
      </c>
      <c r="V74" s="298">
        <f t="shared" ca="1" si="25"/>
        <v>24</v>
      </c>
      <c r="W74" s="298">
        <f t="shared" ca="1" si="25"/>
        <v>24</v>
      </c>
      <c r="X74" s="298">
        <f t="shared" ca="1" si="25"/>
        <v>24</v>
      </c>
      <c r="Y74" s="298">
        <f t="shared" ca="1" si="25"/>
        <v>24</v>
      </c>
      <c r="Z74" s="298">
        <f t="shared" ca="1" si="25"/>
        <v>24</v>
      </c>
      <c r="AA74" s="298">
        <f t="shared" ca="1" si="25"/>
        <v>24</v>
      </c>
      <c r="AB74" s="298">
        <f t="shared" ca="1" si="25"/>
        <v>24</v>
      </c>
      <c r="AC74" s="298">
        <f t="shared" ca="1" si="25"/>
        <v>24</v>
      </c>
      <c r="AD74" s="298">
        <f t="shared" ca="1" si="25"/>
        <v>24</v>
      </c>
      <c r="AE74" s="298">
        <f t="shared" ca="1" si="25"/>
        <v>24</v>
      </c>
      <c r="AF74" s="298">
        <f t="shared" ca="1" si="25"/>
        <v>24</v>
      </c>
      <c r="AG74" s="298">
        <f t="shared" ca="1" si="25"/>
        <v>24</v>
      </c>
      <c r="AH74" s="298">
        <f t="shared" ca="1" si="25"/>
        <v>24</v>
      </c>
      <c r="AI74" s="298">
        <f t="shared" ca="1" si="25"/>
        <v>24</v>
      </c>
      <c r="AJ74" s="298">
        <f t="shared" ca="1" si="25"/>
        <v>24</v>
      </c>
      <c r="AK74" s="298">
        <f t="shared" ca="1" si="25"/>
        <v>24</v>
      </c>
      <c r="AL74" s="298">
        <f t="shared" ca="1" si="25"/>
        <v>24</v>
      </c>
    </row>
    <row r="75" spans="2:38" s="130" customFormat="1" hidden="1" x14ac:dyDescent="0.25">
      <c r="B75" s="197"/>
      <c r="F75" s="297" t="s">
        <v>197</v>
      </c>
      <c r="G75" s="298">
        <f t="shared" ref="G75:AL75" ca="1" si="26">RANK(G46,G23:G48)+COUNTIF(G23:G46,G46)-1</f>
        <v>25</v>
      </c>
      <c r="H75" s="298">
        <f t="shared" ca="1" si="26"/>
        <v>25</v>
      </c>
      <c r="I75" s="298">
        <f t="shared" ca="1" si="26"/>
        <v>25</v>
      </c>
      <c r="J75" s="298">
        <f t="shared" ca="1" si="26"/>
        <v>25</v>
      </c>
      <c r="K75" s="298">
        <f t="shared" ca="1" si="26"/>
        <v>25</v>
      </c>
      <c r="L75" s="298">
        <f t="shared" ca="1" si="26"/>
        <v>25</v>
      </c>
      <c r="M75" s="298">
        <f t="shared" ca="1" si="26"/>
        <v>25</v>
      </c>
      <c r="N75" s="298">
        <f t="shared" ca="1" si="26"/>
        <v>25</v>
      </c>
      <c r="O75" s="298">
        <f t="shared" ca="1" si="26"/>
        <v>25</v>
      </c>
      <c r="P75" s="298">
        <f t="shared" ca="1" si="26"/>
        <v>25</v>
      </c>
      <c r="Q75" s="298">
        <f t="shared" ca="1" si="26"/>
        <v>25</v>
      </c>
      <c r="R75" s="298">
        <f t="shared" ca="1" si="26"/>
        <v>25</v>
      </c>
      <c r="S75" s="298">
        <f t="shared" ca="1" si="26"/>
        <v>25</v>
      </c>
      <c r="T75" s="298">
        <f t="shared" ca="1" si="26"/>
        <v>25</v>
      </c>
      <c r="U75" s="298">
        <f t="shared" ca="1" si="26"/>
        <v>25</v>
      </c>
      <c r="V75" s="298">
        <f t="shared" ca="1" si="26"/>
        <v>25</v>
      </c>
      <c r="W75" s="298">
        <f t="shared" ca="1" si="26"/>
        <v>25</v>
      </c>
      <c r="X75" s="298">
        <f t="shared" ca="1" si="26"/>
        <v>25</v>
      </c>
      <c r="Y75" s="298">
        <f t="shared" ca="1" si="26"/>
        <v>25</v>
      </c>
      <c r="Z75" s="298">
        <f t="shared" ca="1" si="26"/>
        <v>25</v>
      </c>
      <c r="AA75" s="298">
        <f t="shared" ca="1" si="26"/>
        <v>25</v>
      </c>
      <c r="AB75" s="298">
        <f t="shared" ca="1" si="26"/>
        <v>25</v>
      </c>
      <c r="AC75" s="298">
        <f t="shared" ca="1" si="26"/>
        <v>25</v>
      </c>
      <c r="AD75" s="298">
        <f t="shared" ca="1" si="26"/>
        <v>25</v>
      </c>
      <c r="AE75" s="298">
        <f t="shared" ca="1" si="26"/>
        <v>25</v>
      </c>
      <c r="AF75" s="298">
        <f t="shared" ca="1" si="26"/>
        <v>25</v>
      </c>
      <c r="AG75" s="298">
        <f t="shared" ca="1" si="26"/>
        <v>25</v>
      </c>
      <c r="AH75" s="298">
        <f t="shared" ca="1" si="26"/>
        <v>25</v>
      </c>
      <c r="AI75" s="298">
        <f t="shared" ca="1" si="26"/>
        <v>25</v>
      </c>
      <c r="AJ75" s="298">
        <f t="shared" ca="1" si="26"/>
        <v>25</v>
      </c>
      <c r="AK75" s="298">
        <f t="shared" ca="1" si="26"/>
        <v>25</v>
      </c>
      <c r="AL75" s="298">
        <f t="shared" ca="1" si="26"/>
        <v>25</v>
      </c>
    </row>
    <row r="76" spans="2:38" s="130" customFormat="1" hidden="1" x14ac:dyDescent="0.25">
      <c r="B76" s="197"/>
      <c r="F76" s="297" t="s">
        <v>198</v>
      </c>
      <c r="G76" s="298">
        <f t="shared" ref="G76:AL76" ca="1" si="27">RANK(G47,G23:G48)+COUNTIF(G23:G47,G47)-1</f>
        <v>26</v>
      </c>
      <c r="H76" s="298">
        <f t="shared" ca="1" si="27"/>
        <v>26</v>
      </c>
      <c r="I76" s="298">
        <f t="shared" ca="1" si="27"/>
        <v>26</v>
      </c>
      <c r="J76" s="298">
        <f t="shared" ca="1" si="27"/>
        <v>26</v>
      </c>
      <c r="K76" s="298">
        <f t="shared" ca="1" si="27"/>
        <v>26</v>
      </c>
      <c r="L76" s="298">
        <f t="shared" ca="1" si="27"/>
        <v>26</v>
      </c>
      <c r="M76" s="298">
        <f t="shared" ca="1" si="27"/>
        <v>26</v>
      </c>
      <c r="N76" s="298">
        <f t="shared" ca="1" si="27"/>
        <v>26</v>
      </c>
      <c r="O76" s="298">
        <f t="shared" ca="1" si="27"/>
        <v>26</v>
      </c>
      <c r="P76" s="298">
        <f t="shared" ca="1" si="27"/>
        <v>26</v>
      </c>
      <c r="Q76" s="298">
        <f t="shared" ca="1" si="27"/>
        <v>26</v>
      </c>
      <c r="R76" s="298">
        <f t="shared" ca="1" si="27"/>
        <v>26</v>
      </c>
      <c r="S76" s="298">
        <f t="shared" ca="1" si="27"/>
        <v>26</v>
      </c>
      <c r="T76" s="298">
        <f t="shared" ca="1" si="27"/>
        <v>26</v>
      </c>
      <c r="U76" s="298">
        <f t="shared" ca="1" si="27"/>
        <v>26</v>
      </c>
      <c r="V76" s="298">
        <f t="shared" ca="1" si="27"/>
        <v>26</v>
      </c>
      <c r="W76" s="298">
        <f t="shared" ca="1" si="27"/>
        <v>26</v>
      </c>
      <c r="X76" s="298">
        <f t="shared" ca="1" si="27"/>
        <v>26</v>
      </c>
      <c r="Y76" s="298">
        <f t="shared" ca="1" si="27"/>
        <v>26</v>
      </c>
      <c r="Z76" s="298">
        <f t="shared" ca="1" si="27"/>
        <v>26</v>
      </c>
      <c r="AA76" s="298">
        <f t="shared" ca="1" si="27"/>
        <v>26</v>
      </c>
      <c r="AB76" s="298">
        <f t="shared" ca="1" si="27"/>
        <v>26</v>
      </c>
      <c r="AC76" s="298">
        <f t="shared" ca="1" si="27"/>
        <v>26</v>
      </c>
      <c r="AD76" s="298">
        <f t="shared" ca="1" si="27"/>
        <v>26</v>
      </c>
      <c r="AE76" s="298">
        <f t="shared" ca="1" si="27"/>
        <v>26</v>
      </c>
      <c r="AF76" s="298">
        <f t="shared" ca="1" si="27"/>
        <v>26</v>
      </c>
      <c r="AG76" s="298">
        <f t="shared" ca="1" si="27"/>
        <v>26</v>
      </c>
      <c r="AH76" s="298">
        <f t="shared" ca="1" si="27"/>
        <v>26</v>
      </c>
      <c r="AI76" s="298">
        <f t="shared" ca="1" si="27"/>
        <v>26</v>
      </c>
      <c r="AJ76" s="298">
        <f t="shared" ca="1" si="27"/>
        <v>26</v>
      </c>
      <c r="AK76" s="298">
        <f t="shared" ca="1" si="27"/>
        <v>26</v>
      </c>
      <c r="AL76" s="298">
        <f t="shared" ca="1" si="27"/>
        <v>26</v>
      </c>
    </row>
    <row r="77" spans="2:38" s="130" customFormat="1" hidden="1" x14ac:dyDescent="0.25">
      <c r="B77" s="197"/>
      <c r="F77" s="298" t="s">
        <v>199</v>
      </c>
      <c r="G77" s="298">
        <f t="shared" ref="G77:AL77" ca="1" si="28">RANK(G48,G23:G48)+COUNTIF(G23:G48,G48)-1</f>
        <v>1</v>
      </c>
      <c r="H77" s="298">
        <f t="shared" ca="1" si="28"/>
        <v>1</v>
      </c>
      <c r="I77" s="298">
        <f t="shared" ca="1" si="28"/>
        <v>1</v>
      </c>
      <c r="J77" s="298">
        <f t="shared" ca="1" si="28"/>
        <v>1</v>
      </c>
      <c r="K77" s="298">
        <f t="shared" ca="1" si="28"/>
        <v>1</v>
      </c>
      <c r="L77" s="298">
        <f t="shared" ca="1" si="28"/>
        <v>1</v>
      </c>
      <c r="M77" s="298">
        <f t="shared" ca="1" si="28"/>
        <v>1</v>
      </c>
      <c r="N77" s="298">
        <f t="shared" ca="1" si="28"/>
        <v>1</v>
      </c>
      <c r="O77" s="298">
        <f t="shared" ca="1" si="28"/>
        <v>1</v>
      </c>
      <c r="P77" s="298">
        <f t="shared" ca="1" si="28"/>
        <v>1</v>
      </c>
      <c r="Q77" s="298">
        <f t="shared" ca="1" si="28"/>
        <v>1</v>
      </c>
      <c r="R77" s="298">
        <f t="shared" ca="1" si="28"/>
        <v>1</v>
      </c>
      <c r="S77" s="298">
        <f t="shared" ca="1" si="28"/>
        <v>1</v>
      </c>
      <c r="T77" s="298">
        <f t="shared" ca="1" si="28"/>
        <v>1</v>
      </c>
      <c r="U77" s="298">
        <f t="shared" ca="1" si="28"/>
        <v>1</v>
      </c>
      <c r="V77" s="298">
        <f t="shared" ca="1" si="28"/>
        <v>1</v>
      </c>
      <c r="W77" s="298">
        <f t="shared" ca="1" si="28"/>
        <v>1</v>
      </c>
      <c r="X77" s="298">
        <f t="shared" ca="1" si="28"/>
        <v>1</v>
      </c>
      <c r="Y77" s="298">
        <f t="shared" ca="1" si="28"/>
        <v>1</v>
      </c>
      <c r="Z77" s="298">
        <f t="shared" ca="1" si="28"/>
        <v>1</v>
      </c>
      <c r="AA77" s="298">
        <f t="shared" ca="1" si="28"/>
        <v>1</v>
      </c>
      <c r="AB77" s="298">
        <f t="shared" ca="1" si="28"/>
        <v>1</v>
      </c>
      <c r="AC77" s="298">
        <f t="shared" ca="1" si="28"/>
        <v>1</v>
      </c>
      <c r="AD77" s="298">
        <f t="shared" ca="1" si="28"/>
        <v>1</v>
      </c>
      <c r="AE77" s="298">
        <f t="shared" ca="1" si="28"/>
        <v>1</v>
      </c>
      <c r="AF77" s="298">
        <f t="shared" ca="1" si="28"/>
        <v>1</v>
      </c>
      <c r="AG77" s="298">
        <f t="shared" ca="1" si="28"/>
        <v>1</v>
      </c>
      <c r="AH77" s="298">
        <f t="shared" ca="1" si="28"/>
        <v>1</v>
      </c>
      <c r="AI77" s="298">
        <f t="shared" ca="1" si="28"/>
        <v>1</v>
      </c>
      <c r="AJ77" s="298">
        <f t="shared" ca="1" si="28"/>
        <v>1</v>
      </c>
      <c r="AK77" s="298">
        <f t="shared" ca="1" si="28"/>
        <v>1</v>
      </c>
      <c r="AL77" s="298">
        <f t="shared" ca="1" si="28"/>
        <v>1</v>
      </c>
    </row>
  </sheetData>
  <mergeCells count="8">
    <mergeCell ref="D6:D7"/>
    <mergeCell ref="C8:F10"/>
    <mergeCell ref="B3:F4"/>
    <mergeCell ref="D5:F5"/>
    <mergeCell ref="F6:F7"/>
    <mergeCell ref="E6:E7"/>
    <mergeCell ref="B5:B7"/>
    <mergeCell ref="C5:C7"/>
  </mergeCells>
  <conditionalFormatting sqref="B11:AL20">
    <cfRule type="expression" dxfId="6" priority="4">
      <formula>ISODD($B11)</formula>
    </cfRule>
  </conditionalFormatting>
  <conditionalFormatting sqref="D11:F20">
    <cfRule type="expression" dxfId="5" priority="5">
      <formula>AND(ISEVEN($B11),$C11="")</formula>
    </cfRule>
    <cfRule type="expression" dxfId="4" priority="6">
      <formula>AND(ISODD($B11),$C11="")</formula>
    </cfRule>
  </conditionalFormatting>
  <conditionalFormatting sqref="G8:AL10">
    <cfRule type="expression" dxfId="3" priority="2401">
      <formula>INDEX($F$52:$F$77,MATCH($B8,G$52:G$77,0),0)=G$7</formula>
    </cfRule>
  </conditionalFormatting>
  <conditionalFormatting sqref="G11:AL20">
    <cfRule type="expression" dxfId="2" priority="7">
      <formula>AND(G11&lt;&gt;"-",G11=G$7)</formula>
    </cfRule>
  </conditionalFormatting>
  <printOptions horizontalCentered="1"/>
  <pageMargins left="0.2" right="0.2" top="0.25" bottom="0.4" header="0.3" footer="0.3"/>
  <pageSetup orientation="landscape" r:id="rId1"/>
  <headerFooter>
    <oddFooter>&amp;R&amp;"-,Italic"&amp;10
(c) 2022 | journalSHEET.com</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20"/>
  <sheetViews>
    <sheetView showGridLines="0" zoomScaleNormal="100" workbookViewId="0">
      <pane ySplit="7" topLeftCell="A8" activePane="bottomLeft" state="frozen"/>
      <selection activeCell="C9" sqref="C9"/>
      <selection pane="bottomLeft" activeCell="E19" sqref="E19"/>
    </sheetView>
  </sheetViews>
  <sheetFormatPr defaultColWidth="8.7109375" defaultRowHeight="15" x14ac:dyDescent="0.25"/>
  <cols>
    <col min="1" max="1" width="1.5703125" style="135" customWidth="1"/>
    <col min="2" max="2" width="3.5703125" style="11" customWidth="1"/>
    <col min="3" max="3" width="20.5703125" style="135" customWidth="1"/>
    <col min="4" max="13" width="9.140625" style="135" customWidth="1"/>
    <col min="14" max="16384" width="8.7109375" style="135"/>
  </cols>
  <sheetData>
    <row r="1" spans="1:13" s="195" customFormat="1" ht="5.0999999999999996" customHeight="1" x14ac:dyDescent="0.25">
      <c r="B1" s="196"/>
    </row>
    <row r="2" spans="1:13" s="130" customFormat="1" ht="5.0999999999999996" customHeight="1" x14ac:dyDescent="0.25">
      <c r="B2" s="197"/>
    </row>
    <row r="3" spans="1:13" ht="30" customHeight="1" x14ac:dyDescent="0.5">
      <c r="B3" s="136" t="s">
        <v>92</v>
      </c>
      <c r="C3" s="137"/>
      <c r="D3" s="137"/>
      <c r="E3" s="137"/>
      <c r="F3" s="137"/>
      <c r="G3" s="137"/>
      <c r="H3" s="137"/>
      <c r="I3" s="137"/>
      <c r="J3" s="137"/>
      <c r="K3" s="299" t="s">
        <v>254</v>
      </c>
      <c r="L3" s="300"/>
      <c r="M3" s="300"/>
    </row>
    <row r="4" spans="1:13" s="11" customFormat="1" ht="15" customHeight="1" x14ac:dyDescent="0.25">
      <c r="B4" s="408" t="s">
        <v>30</v>
      </c>
      <c r="C4" s="411" t="s">
        <v>84</v>
      </c>
      <c r="D4" s="408" t="s">
        <v>85</v>
      </c>
      <c r="E4" s="408" t="s">
        <v>86</v>
      </c>
      <c r="F4" s="408" t="s">
        <v>87</v>
      </c>
      <c r="G4" s="408" t="s">
        <v>209</v>
      </c>
      <c r="H4" s="408" t="s">
        <v>88</v>
      </c>
      <c r="I4" s="408" t="s">
        <v>50</v>
      </c>
      <c r="J4" s="408"/>
      <c r="K4" s="408" t="s">
        <v>51</v>
      </c>
      <c r="L4" s="408"/>
      <c r="M4" s="408"/>
    </row>
    <row r="5" spans="1:13" s="11" customFormat="1" ht="15" customHeight="1" x14ac:dyDescent="0.25">
      <c r="B5" s="409"/>
      <c r="C5" s="412"/>
      <c r="D5" s="409"/>
      <c r="E5" s="409"/>
      <c r="F5" s="409"/>
      <c r="G5" s="409"/>
      <c r="H5" s="409"/>
      <c r="I5" s="409" t="s">
        <v>89</v>
      </c>
      <c r="J5" s="414" t="s">
        <v>90</v>
      </c>
      <c r="K5" s="409" t="str">
        <f>Scoreboard!K5:M5</f>
        <v>Player's Prediction Matches</v>
      </c>
      <c r="L5" s="409"/>
      <c r="M5" s="409"/>
    </row>
    <row r="6" spans="1:13" s="11" customFormat="1" ht="15" customHeight="1" x14ac:dyDescent="0.25">
      <c r="B6" s="409"/>
      <c r="C6" s="412"/>
      <c r="D6" s="409"/>
      <c r="E6" s="409"/>
      <c r="F6" s="409"/>
      <c r="G6" s="409"/>
      <c r="H6" s="409"/>
      <c r="I6" s="409"/>
      <c r="J6" s="414"/>
      <c r="K6" s="409" t="s">
        <v>89</v>
      </c>
      <c r="L6" s="409" t="s">
        <v>91</v>
      </c>
      <c r="M6" s="409" t="s">
        <v>90</v>
      </c>
    </row>
    <row r="7" spans="1:13" s="11" customFormat="1" ht="15" customHeight="1" x14ac:dyDescent="0.25">
      <c r="B7" s="410"/>
      <c r="C7" s="413"/>
      <c r="D7" s="410"/>
      <c r="E7" s="410"/>
      <c r="F7" s="410"/>
      <c r="G7" s="410"/>
      <c r="H7" s="410"/>
      <c r="I7" s="410"/>
      <c r="J7" s="415"/>
      <c r="K7" s="410"/>
      <c r="L7" s="410"/>
      <c r="M7" s="410"/>
    </row>
    <row r="8" spans="1:13" ht="24.95" customHeight="1" x14ac:dyDescent="0.25">
      <c r="A8" s="194">
        <v>1</v>
      </c>
      <c r="B8" s="201" t="s">
        <v>157</v>
      </c>
      <c r="C8" s="202" t="str">
        <f ca="1">IFERROR(INDEX('Dummy Rank'!G5:G14,MATCH(Leaderboard!A8,'Dummy Rank'!F5:F14,0),0),"")</f>
        <v>Player 1</v>
      </c>
      <c r="D8" s="203">
        <f ca="1">IF(C8&lt;&gt;"",IFERROR(INDEX(Scoreboard!D8:D17,MATCH(C8,Scoreboard!C8:C17,0),0),""),"")</f>
        <v>0</v>
      </c>
      <c r="E8" s="203">
        <f ca="1">IF(C8&lt;&gt;"",IFERROR(INDEX(Scoreboard!E8:E17,MATCH(C8,Scoreboard!C8:C17,0),0),""),"")</f>
        <v>0</v>
      </c>
      <c r="F8" s="203">
        <f ca="1">IF(C8&lt;&gt;"",IFERROR(INDEX(Scoreboard!F8:F17,MATCH(C8,Scoreboard!C8:C17,0),0),""),"")</f>
        <v>0</v>
      </c>
      <c r="G8" s="203">
        <f ca="1">IF(C8&lt;&gt;"",IFERROR(INDEX(Scoreboard!G8:G17,MATCH(C8,Scoreboard!C8:C17,0),0),""),"")</f>
        <v>0</v>
      </c>
      <c r="H8" s="203">
        <f ca="1">IF(C8&lt;&gt;"",IFERROR(INDEX(Scoreboard!H8:H17,MATCH(C8,Scoreboard!C8:C17,0),0),""),"")</f>
        <v>0</v>
      </c>
      <c r="I8" s="203">
        <f ca="1">IF(C8&lt;&gt;"",IFERROR(INDEX(Scoreboard!I8:I17,MATCH(C8,Scoreboard!C8:C17,0),0),""),"")</f>
        <v>0</v>
      </c>
      <c r="J8" s="203">
        <f ca="1">IF(C8&lt;&gt;"",IFERROR(INDEX(Scoreboard!J8:J17,MATCH(C8,Scoreboard!C8:C17,0),0),""),"")</f>
        <v>0</v>
      </c>
      <c r="K8" s="203">
        <f ca="1">IF(C8&lt;&gt;"",IFERROR(INDEX(Scoreboard!K8:K17,MATCH(C8,Scoreboard!C8:C17,0),0),""),"")</f>
        <v>0</v>
      </c>
      <c r="L8" s="203">
        <f ca="1">IF(C8&lt;&gt;"",IFERROR(INDEX(Scoreboard!L8:L17,MATCH(C8,Scoreboard!C8:C17,0),0),""),"")</f>
        <v>0</v>
      </c>
      <c r="M8" s="203">
        <f ca="1">IF(C8&lt;&gt;"",IFERROR(INDEX(Scoreboard!M8:M17,MATCH(C8,Scoreboard!C8:C17,0),0),""),"")</f>
        <v>0</v>
      </c>
    </row>
    <row r="9" spans="1:13" ht="20.100000000000001" customHeight="1" x14ac:dyDescent="0.25">
      <c r="A9" s="194">
        <v>2</v>
      </c>
      <c r="B9" s="204" t="s">
        <v>158</v>
      </c>
      <c r="C9" s="205" t="str">
        <f ca="1">IFERROR(INDEX('Dummy Rank'!G5:G14,MATCH(Leaderboard!A9,'Dummy Rank'!F5:F14,0),0),"")</f>
        <v>Player 2</v>
      </c>
      <c r="D9" s="206">
        <f ca="1">IF(C9&lt;&gt;"",IFERROR(INDEX(Scoreboard!D8:D17,MATCH(C9,Scoreboard!C8:C17,0),0),""),"")</f>
        <v>0</v>
      </c>
      <c r="E9" s="206">
        <f ca="1">IF(C9&lt;&gt;"",IFERROR(INDEX(Scoreboard!E8:E17,MATCH(C9,Scoreboard!C8:C17,0),0),""),"")</f>
        <v>0</v>
      </c>
      <c r="F9" s="206">
        <f ca="1">IF(C9&lt;&gt;"",IFERROR(INDEX(Scoreboard!F8:F17,MATCH(C9,Scoreboard!C8:C17,0),0),""),"")</f>
        <v>0</v>
      </c>
      <c r="G9" s="206">
        <f ca="1">IF(C9&lt;&gt;"",IFERROR(INDEX(Scoreboard!G8:G17,MATCH(C9,Scoreboard!C8:C17,0),0),""),"")</f>
        <v>0</v>
      </c>
      <c r="H9" s="206">
        <f ca="1">IF(C9&lt;&gt;"",IFERROR(INDEX(Scoreboard!H8:H17,MATCH(C9,Scoreboard!C8:C17,0),0),""),"")</f>
        <v>0</v>
      </c>
      <c r="I9" s="206">
        <f ca="1">IF(C9&lt;&gt;"",IFERROR(INDEX(Scoreboard!I8:I17,MATCH(C9,Scoreboard!C8:C17,0),0),""),"")</f>
        <v>0</v>
      </c>
      <c r="J9" s="206">
        <f ca="1">IF(C9&lt;&gt;"",IFERROR(INDEX(Scoreboard!J8:J17,MATCH(C9,Scoreboard!C8:C17,0),0),""),"")</f>
        <v>0</v>
      </c>
      <c r="K9" s="206">
        <f ca="1">IF(C9&lt;&gt;"",IFERROR(INDEX(Scoreboard!K8:K17,MATCH(C9,Scoreboard!C8:C17,0),0),""),"")</f>
        <v>0</v>
      </c>
      <c r="L9" s="206">
        <f ca="1">IF(C9&lt;&gt;"",IFERROR(INDEX(Scoreboard!L8:L17,MATCH(C9,Scoreboard!C8:C17,0),0),""),"")</f>
        <v>0</v>
      </c>
      <c r="M9" s="206">
        <f ca="1">IF(C9&lt;&gt;"",IFERROR(INDEX(Scoreboard!M8:M17,MATCH(C9,Scoreboard!C8:C17,0),0),""),"")</f>
        <v>0</v>
      </c>
    </row>
    <row r="10" spans="1:13" ht="20.100000000000001" customHeight="1" thickBot="1" x14ac:dyDescent="0.3">
      <c r="A10" s="194">
        <v>3</v>
      </c>
      <c r="B10" s="210" t="s">
        <v>159</v>
      </c>
      <c r="C10" s="211" t="str">
        <f ca="1">IFERROR(INDEX('Dummy Rank'!G5:G14,MATCH(Leaderboard!A10,'Dummy Rank'!F5:F14,0),0),"")</f>
        <v>Player 3</v>
      </c>
      <c r="D10" s="212">
        <f ca="1">IF(C10&lt;&gt;"",IFERROR(INDEX(Scoreboard!D8:D17,MATCH(C10,Scoreboard!C8:C17,0),0),""),"")</f>
        <v>0</v>
      </c>
      <c r="E10" s="212">
        <f ca="1">IF(C10&lt;&gt;"",IFERROR(INDEX(Scoreboard!E8:E17,MATCH(C10,Scoreboard!C8:C17,0),0),""),"")</f>
        <v>0</v>
      </c>
      <c r="F10" s="212">
        <f ca="1">IF(C10&lt;&gt;"",IFERROR(INDEX(Scoreboard!F8:F17,MATCH(C10,Scoreboard!C8:C17,0),0),""),"")</f>
        <v>0</v>
      </c>
      <c r="G10" s="212">
        <f ca="1">IF(C10&lt;&gt;"",IFERROR(INDEX(Scoreboard!G8:G17,MATCH(C10,Scoreboard!C8:C17,0),0),""),"")</f>
        <v>0</v>
      </c>
      <c r="H10" s="212">
        <f ca="1">IF(C10&lt;&gt;"",IFERROR(INDEX(Scoreboard!H8:H17,MATCH(C10,Scoreboard!C8:C17,0),0),""),"")</f>
        <v>0</v>
      </c>
      <c r="I10" s="212">
        <f ca="1">IF(C10&lt;&gt;"",IFERROR(INDEX(Scoreboard!I8:I17,MATCH(C10,Scoreboard!C8:C17,0),0),""),"")</f>
        <v>0</v>
      </c>
      <c r="J10" s="212">
        <f ca="1">IF(C10&lt;&gt;"",IFERROR(INDEX(Scoreboard!J8:J17,MATCH(C10,Scoreboard!C8:C17,0),0),""),"")</f>
        <v>0</v>
      </c>
      <c r="K10" s="212">
        <f ca="1">IF(C10&lt;&gt;"",IFERROR(INDEX(Scoreboard!K8:K17,MATCH(C10,Scoreboard!C8:C17,0),0),""),"")</f>
        <v>0</v>
      </c>
      <c r="L10" s="212">
        <f ca="1">IF(C10&lt;&gt;"",IFERROR(INDEX(Scoreboard!L8:L17,MATCH(C10,Scoreboard!C8:C17,0),0),""),"")</f>
        <v>0</v>
      </c>
      <c r="M10" s="212">
        <f ca="1">IF(C10&lt;&gt;"",IFERROR(INDEX(Scoreboard!M8:M17,MATCH(C10,Scoreboard!C8:C17,0),0),""),"")</f>
        <v>0</v>
      </c>
    </row>
    <row r="11" spans="1:13" ht="15" customHeight="1" x14ac:dyDescent="0.25">
      <c r="B11" s="207">
        <v>4</v>
      </c>
      <c r="C11" s="208" t="str">
        <f ca="1">IFERROR(INDEX('Dummy Rank'!G5:G14,MATCH(Leaderboard!B11,'Dummy Rank'!F5:F14,0),0),"")</f>
        <v>Player 4</v>
      </c>
      <c r="D11" s="209">
        <f ca="1">IF(C11&lt;&gt;"",IFERROR(INDEX(Scoreboard!D8:D17,MATCH(C11,Scoreboard!C8:C17,0),0),""),"")</f>
        <v>0</v>
      </c>
      <c r="E11" s="209">
        <f ca="1">IF(C11&lt;&gt;"",IFERROR(INDEX(Scoreboard!E8:E17,MATCH(C11,Scoreboard!C8:C17,0),0),""),"")</f>
        <v>0</v>
      </c>
      <c r="F11" s="209">
        <f ca="1">IF(C11&lt;&gt;"",IFERROR(INDEX(Scoreboard!F8:F17,MATCH(C11,Scoreboard!C8:C17,0),0),""),"")</f>
        <v>0</v>
      </c>
      <c r="G11" s="209">
        <f ca="1">IF(C11&lt;&gt;"",IFERROR(INDEX(Scoreboard!G8:G17,MATCH(C11,Scoreboard!C8:C17,0),0),""),"")</f>
        <v>0</v>
      </c>
      <c r="H11" s="209">
        <f ca="1">IF(C11&lt;&gt;"",IFERROR(INDEX(Scoreboard!H8:H17,MATCH(C11,Scoreboard!C8:C17,0),0),""),"")</f>
        <v>0</v>
      </c>
      <c r="I11" s="209">
        <f ca="1">IF(C11&lt;&gt;"",IFERROR(INDEX(Scoreboard!I8:I17,MATCH(C11,Scoreboard!C8:C17,0),0),""),"")</f>
        <v>0</v>
      </c>
      <c r="J11" s="209">
        <f ca="1">IF(C11&lt;&gt;"",IFERROR(INDEX(Scoreboard!J8:J17,MATCH(C11,Scoreboard!C8:C17,0),0),""),"")</f>
        <v>0</v>
      </c>
      <c r="K11" s="209">
        <f ca="1">IF(C11&lt;&gt;"",IFERROR(INDEX(Scoreboard!K8:K17,MATCH(C11,Scoreboard!C8:C17,0),0),""),"")</f>
        <v>0</v>
      </c>
      <c r="L11" s="209">
        <f ca="1">IF(C11&lt;&gt;"",IFERROR(INDEX(Scoreboard!L8:L17,MATCH(C11,Scoreboard!C8:C17,0),0),""),"")</f>
        <v>0</v>
      </c>
      <c r="M11" s="209">
        <f ca="1">IF(C11&lt;&gt;"",IFERROR(INDEX(Scoreboard!M8:M17,MATCH(C11,Scoreboard!C8:C17,0),0),""),"")</f>
        <v>0</v>
      </c>
    </row>
    <row r="12" spans="1:13" ht="15" customHeight="1" x14ac:dyDescent="0.25">
      <c r="B12" s="198">
        <v>5</v>
      </c>
      <c r="C12" s="199" t="str">
        <f ca="1">IFERROR(INDEX('Dummy Rank'!G5:G14,MATCH(Leaderboard!B12,'Dummy Rank'!F5:F14,0),0),"")</f>
        <v>Player 5</v>
      </c>
      <c r="D12" s="200">
        <f ca="1">IF(C12&lt;&gt;"",IFERROR(INDEX(Scoreboard!D8:D17,MATCH(C12,Scoreboard!C8:C17,0),0),""),"")</f>
        <v>0</v>
      </c>
      <c r="E12" s="200">
        <f ca="1">IF(C12&lt;&gt;"",IFERROR(INDEX(Scoreboard!E8:E17,MATCH(C12,Scoreboard!C8:C17,0),0),""),"")</f>
        <v>0</v>
      </c>
      <c r="F12" s="200">
        <f ca="1">IF(C12&lt;&gt;"",IFERROR(INDEX(Scoreboard!F8:F17,MATCH(C12,Scoreboard!C8:C17,0),0),""),"")</f>
        <v>0</v>
      </c>
      <c r="G12" s="200">
        <f ca="1">IF(C12&lt;&gt;"",IFERROR(INDEX(Scoreboard!G8:G17,MATCH(C12,Scoreboard!C8:C17,0),0),""),"")</f>
        <v>0</v>
      </c>
      <c r="H12" s="200">
        <f ca="1">IF(C12&lt;&gt;"",IFERROR(INDEX(Scoreboard!H8:H17,MATCH(C12,Scoreboard!C8:C17,0),0),""),"")</f>
        <v>0</v>
      </c>
      <c r="I12" s="200">
        <f ca="1">IF(C12&lt;&gt;"",IFERROR(INDEX(Scoreboard!I8:I17,MATCH(C12,Scoreboard!C8:C17,0),0),""),"")</f>
        <v>0</v>
      </c>
      <c r="J12" s="200">
        <f ca="1">IF(C12&lt;&gt;"",IFERROR(INDEX(Scoreboard!J8:J17,MATCH(C12,Scoreboard!C8:C17,0),0),""),"")</f>
        <v>0</v>
      </c>
      <c r="K12" s="200">
        <f ca="1">IF(C12&lt;&gt;"",IFERROR(INDEX(Scoreboard!K8:K17,MATCH(C12,Scoreboard!C8:C17,0),0),""),"")</f>
        <v>0</v>
      </c>
      <c r="L12" s="200">
        <f ca="1">IF(C12&lt;&gt;"",IFERROR(INDEX(Scoreboard!L8:L17,MATCH(C12,Scoreboard!C8:C17,0),0),""),"")</f>
        <v>0</v>
      </c>
      <c r="M12" s="200">
        <f ca="1">IF(C12&lt;&gt;"",IFERROR(INDEX(Scoreboard!M8:M17,MATCH(C12,Scoreboard!C8:C17,0),0),""),"")</f>
        <v>0</v>
      </c>
    </row>
    <row r="13" spans="1:13" ht="15" customHeight="1" x14ac:dyDescent="0.25">
      <c r="B13" s="198">
        <v>6</v>
      </c>
      <c r="C13" s="199" t="str">
        <f ca="1">IFERROR(INDEX('Dummy Rank'!G5:G14,MATCH(Leaderboard!B13,'Dummy Rank'!F5:F14,0),0),"")</f>
        <v>Player 6</v>
      </c>
      <c r="D13" s="200">
        <f ca="1">IF(C13&lt;&gt;"",IFERROR(INDEX(Scoreboard!D8:D17,MATCH(C13,Scoreboard!C8:C17,0),0),""),"")</f>
        <v>0</v>
      </c>
      <c r="E13" s="200">
        <f ca="1">IF(C13&lt;&gt;"",IFERROR(INDEX(Scoreboard!E8:E17,MATCH(C13,Scoreboard!C8:C17,0),0),""),"")</f>
        <v>0</v>
      </c>
      <c r="F13" s="200">
        <f ca="1">IF(C13&lt;&gt;"",IFERROR(INDEX(Scoreboard!F8:F17,MATCH(C13,Scoreboard!C8:C17,0),0),""),"")</f>
        <v>0</v>
      </c>
      <c r="G13" s="200">
        <f ca="1">IF(C13&lt;&gt;"",IFERROR(INDEX(Scoreboard!G8:G17,MATCH(C13,Scoreboard!C8:C17,0),0),""),"")</f>
        <v>0</v>
      </c>
      <c r="H13" s="200">
        <f ca="1">IF(C13&lt;&gt;"",IFERROR(INDEX(Scoreboard!H8:H17,MATCH(C13,Scoreboard!C8:C17,0),0),""),"")</f>
        <v>0</v>
      </c>
      <c r="I13" s="200">
        <f ca="1">IF(C13&lt;&gt;"",IFERROR(INDEX(Scoreboard!I8:I17,MATCH(C13,Scoreboard!C8:C17,0),0),""),"")</f>
        <v>0</v>
      </c>
      <c r="J13" s="200">
        <f ca="1">IF(C13&lt;&gt;"",IFERROR(INDEX(Scoreboard!J8:J17,MATCH(C13,Scoreboard!C8:C17,0),0),""),"")</f>
        <v>0</v>
      </c>
      <c r="K13" s="200">
        <f ca="1">IF(C13&lt;&gt;"",IFERROR(INDEX(Scoreboard!K8:K17,MATCH(C13,Scoreboard!C8:C17,0),0),""),"")</f>
        <v>0</v>
      </c>
      <c r="L13" s="200">
        <f ca="1">IF(C13&lt;&gt;"",IFERROR(INDEX(Scoreboard!L8:L17,MATCH(C13,Scoreboard!C8:C17,0),0),""),"")</f>
        <v>0</v>
      </c>
      <c r="M13" s="200">
        <f ca="1">IF(C13&lt;&gt;"",IFERROR(INDEX(Scoreboard!M8:M17,MATCH(C13,Scoreboard!C8:C17,0),0),""),"")</f>
        <v>0</v>
      </c>
    </row>
    <row r="14" spans="1:13" ht="15" customHeight="1" x14ac:dyDescent="0.25">
      <c r="B14" s="198">
        <v>7</v>
      </c>
      <c r="C14" s="199" t="str">
        <f ca="1">IFERROR(INDEX('Dummy Rank'!G5:G14,MATCH(Leaderboard!B14,'Dummy Rank'!F5:F14,0),0),"")</f>
        <v>Player 7</v>
      </c>
      <c r="D14" s="200">
        <f ca="1">IF(C14&lt;&gt;"",IFERROR(INDEX(Scoreboard!D8:D17,MATCH(C14,Scoreboard!C8:C17,0),0),""),"")</f>
        <v>0</v>
      </c>
      <c r="E14" s="200">
        <f ca="1">IF(C14&lt;&gt;"",IFERROR(INDEX(Scoreboard!E8:E17,MATCH(C14,Scoreboard!C8:C17,0),0),""),"")</f>
        <v>0</v>
      </c>
      <c r="F14" s="200">
        <f ca="1">IF(C14&lt;&gt;"",IFERROR(INDEX(Scoreboard!F8:F17,MATCH(C14,Scoreboard!C8:C17,0),0),""),"")</f>
        <v>0</v>
      </c>
      <c r="G14" s="200">
        <f ca="1">IF(C14&lt;&gt;"",IFERROR(INDEX(Scoreboard!G8:G17,MATCH(C14,Scoreboard!C8:C17,0),0),""),"")</f>
        <v>0</v>
      </c>
      <c r="H14" s="200">
        <f ca="1">IF(C14&lt;&gt;"",IFERROR(INDEX(Scoreboard!H8:H17,MATCH(C14,Scoreboard!C8:C17,0),0),""),"")</f>
        <v>0</v>
      </c>
      <c r="I14" s="200">
        <f ca="1">IF(C14&lt;&gt;"",IFERROR(INDEX(Scoreboard!I8:I17,MATCH(C14,Scoreboard!C8:C17,0),0),""),"")</f>
        <v>0</v>
      </c>
      <c r="J14" s="200">
        <f ca="1">IF(C14&lt;&gt;"",IFERROR(INDEX(Scoreboard!J8:J17,MATCH(C14,Scoreboard!C8:C17,0),0),""),"")</f>
        <v>0</v>
      </c>
      <c r="K14" s="200">
        <f ca="1">IF(C14&lt;&gt;"",IFERROR(INDEX(Scoreboard!K8:K17,MATCH(C14,Scoreboard!C8:C17,0),0),""),"")</f>
        <v>0</v>
      </c>
      <c r="L14" s="200">
        <f ca="1">IF(C14&lt;&gt;"",IFERROR(INDEX(Scoreboard!L8:L17,MATCH(C14,Scoreboard!C8:C17,0),0),""),"")</f>
        <v>0</v>
      </c>
      <c r="M14" s="200">
        <f ca="1">IF(C14&lt;&gt;"",IFERROR(INDEX(Scoreboard!M8:M17,MATCH(C14,Scoreboard!C8:C17,0),0),""),"")</f>
        <v>0</v>
      </c>
    </row>
    <row r="15" spans="1:13" ht="15" customHeight="1" x14ac:dyDescent="0.25">
      <c r="B15" s="198">
        <v>8</v>
      </c>
      <c r="C15" s="199" t="str">
        <f ca="1">IFERROR(INDEX('Dummy Rank'!G5:G14,MATCH(Leaderboard!B15,'Dummy Rank'!F5:F14,0),0),"")</f>
        <v>Player 8</v>
      </c>
      <c r="D15" s="200">
        <f ca="1">IF(C15&lt;&gt;"",IFERROR(INDEX(Scoreboard!D8:D17,MATCH(C15,Scoreboard!C8:C17,0),0),""),"")</f>
        <v>0</v>
      </c>
      <c r="E15" s="200">
        <f ca="1">IF(C15&lt;&gt;"",IFERROR(INDEX(Scoreboard!E8:E17,MATCH(C15,Scoreboard!C8:C17,0),0),""),"")</f>
        <v>0</v>
      </c>
      <c r="F15" s="200">
        <f ca="1">IF(C15&lt;&gt;"",IFERROR(INDEX(Scoreboard!F8:F17,MATCH(C15,Scoreboard!C8:C17,0),0),""),"")</f>
        <v>0</v>
      </c>
      <c r="G15" s="200">
        <f ca="1">IF(C15&lt;&gt;"",IFERROR(INDEX(Scoreboard!G8:G17,MATCH(C15,Scoreboard!C8:C17,0),0),""),"")</f>
        <v>0</v>
      </c>
      <c r="H15" s="200">
        <f ca="1">IF(C15&lt;&gt;"",IFERROR(INDEX(Scoreboard!H8:H17,MATCH(C15,Scoreboard!C8:C17,0),0),""),"")</f>
        <v>0</v>
      </c>
      <c r="I15" s="200">
        <f ca="1">IF(C15&lt;&gt;"",IFERROR(INDEX(Scoreboard!I8:I17,MATCH(C15,Scoreboard!C8:C17,0),0),""),"")</f>
        <v>0</v>
      </c>
      <c r="J15" s="200">
        <f ca="1">IF(C15&lt;&gt;"",IFERROR(INDEX(Scoreboard!J8:J17,MATCH(C15,Scoreboard!C8:C17,0),0),""),"")</f>
        <v>0</v>
      </c>
      <c r="K15" s="200">
        <f ca="1">IF(C15&lt;&gt;"",IFERROR(INDEX(Scoreboard!K8:K17,MATCH(C15,Scoreboard!C8:C17,0),0),""),"")</f>
        <v>0</v>
      </c>
      <c r="L15" s="200">
        <f ca="1">IF(C15&lt;&gt;"",IFERROR(INDEX(Scoreboard!L8:L17,MATCH(C15,Scoreboard!C8:C17,0),0),""),"")</f>
        <v>0</v>
      </c>
      <c r="M15" s="200">
        <f ca="1">IF(C15&lt;&gt;"",IFERROR(INDEX(Scoreboard!M8:M17,MATCH(C15,Scoreboard!C8:C17,0),0),""),"")</f>
        <v>0</v>
      </c>
    </row>
    <row r="16" spans="1:13" ht="15" customHeight="1" x14ac:dyDescent="0.25">
      <c r="B16" s="198">
        <v>9</v>
      </c>
      <c r="C16" s="199" t="str">
        <f ca="1">IFERROR(INDEX('Dummy Rank'!G5:G14,MATCH(Leaderboard!B16,'Dummy Rank'!F5:F14,0),0),"")</f>
        <v>Player 9</v>
      </c>
      <c r="D16" s="200">
        <f ca="1">IF(C16&lt;&gt;"",IFERROR(INDEX(Scoreboard!D8:D17,MATCH(C16,Scoreboard!C8:C17,0),0),""),"")</f>
        <v>0</v>
      </c>
      <c r="E16" s="200">
        <f ca="1">IF(C16&lt;&gt;"",IFERROR(INDEX(Scoreboard!E8:E17,MATCH(C16,Scoreboard!C8:C17,0),0),""),"")</f>
        <v>0</v>
      </c>
      <c r="F16" s="200">
        <f ca="1">IF(C16&lt;&gt;"",IFERROR(INDEX(Scoreboard!F8:F17,MATCH(C16,Scoreboard!C8:C17,0),0),""),"")</f>
        <v>0</v>
      </c>
      <c r="G16" s="200">
        <f ca="1">IF(C16&lt;&gt;"",IFERROR(INDEX(Scoreboard!G8:G17,MATCH(C16,Scoreboard!C8:C17,0),0),""),"")</f>
        <v>0</v>
      </c>
      <c r="H16" s="200">
        <f ca="1">IF(C16&lt;&gt;"",IFERROR(INDEX(Scoreboard!H8:H17,MATCH(C16,Scoreboard!C8:C17,0),0),""),"")</f>
        <v>0</v>
      </c>
      <c r="I16" s="200">
        <f ca="1">IF(C16&lt;&gt;"",IFERROR(INDEX(Scoreboard!I8:I17,MATCH(C16,Scoreboard!C8:C17,0),0),""),"")</f>
        <v>0</v>
      </c>
      <c r="J16" s="200">
        <f ca="1">IF(C16&lt;&gt;"",IFERROR(INDEX(Scoreboard!J8:J17,MATCH(C16,Scoreboard!C8:C17,0),0),""),"")</f>
        <v>0</v>
      </c>
      <c r="K16" s="200">
        <f ca="1">IF(C16&lt;&gt;"",IFERROR(INDEX(Scoreboard!K8:K17,MATCH(C16,Scoreboard!C8:C17,0),0),""),"")</f>
        <v>0</v>
      </c>
      <c r="L16" s="200">
        <f ca="1">IF(C16&lt;&gt;"",IFERROR(INDEX(Scoreboard!L8:L17,MATCH(C16,Scoreboard!C8:C17,0),0),""),"")</f>
        <v>0</v>
      </c>
      <c r="M16" s="200">
        <f ca="1">IF(C16&lt;&gt;"",IFERROR(INDEX(Scoreboard!M8:M17,MATCH(C16,Scoreboard!C8:C17,0),0),""),"")</f>
        <v>0</v>
      </c>
    </row>
    <row r="17" spans="2:13" ht="15" customHeight="1" x14ac:dyDescent="0.25">
      <c r="B17" s="198">
        <v>10</v>
      </c>
      <c r="C17" s="199" t="str">
        <f ca="1">IFERROR(INDEX('Dummy Rank'!G5:G14,MATCH(Leaderboard!B17,'Dummy Rank'!F5:F14,0),0),"")</f>
        <v>Player 10</v>
      </c>
      <c r="D17" s="200">
        <f ca="1">IF(C17&lt;&gt;"",IFERROR(INDEX(Scoreboard!D8:D17,MATCH(C17,Scoreboard!C8:C17,0),0),""),"")</f>
        <v>0</v>
      </c>
      <c r="E17" s="200">
        <f ca="1">IF(C17&lt;&gt;"",IFERROR(INDEX(Scoreboard!E8:E17,MATCH(C17,Scoreboard!C8:C17,0),0),""),"")</f>
        <v>0</v>
      </c>
      <c r="F17" s="200">
        <f ca="1">IF(C17&lt;&gt;"",IFERROR(INDEX(Scoreboard!F8:F17,MATCH(C17,Scoreboard!C8:C17,0),0),""),"")</f>
        <v>0</v>
      </c>
      <c r="G17" s="200">
        <f ca="1">IF(C17&lt;&gt;"",IFERROR(INDEX(Scoreboard!G8:G17,MATCH(C17,Scoreboard!C8:C17,0),0),""),"")</f>
        <v>0</v>
      </c>
      <c r="H17" s="200">
        <f ca="1">IF(C17&lt;&gt;"",IFERROR(INDEX(Scoreboard!H8:H17,MATCH(C17,Scoreboard!C8:C17,0),0),""),"")</f>
        <v>0</v>
      </c>
      <c r="I17" s="200">
        <f ca="1">IF(C17&lt;&gt;"",IFERROR(INDEX(Scoreboard!I8:I17,MATCH(C17,Scoreboard!C8:C17,0),0),""),"")</f>
        <v>0</v>
      </c>
      <c r="J17" s="200">
        <f ca="1">IF(C17&lt;&gt;"",IFERROR(INDEX(Scoreboard!J8:J17,MATCH(C17,Scoreboard!C8:C17,0),0),""),"")</f>
        <v>0</v>
      </c>
      <c r="K17" s="200">
        <f ca="1">IF(C17&lt;&gt;"",IFERROR(INDEX(Scoreboard!K8:K17,MATCH(C17,Scoreboard!C8:C17,0),0),""),"")</f>
        <v>0</v>
      </c>
      <c r="L17" s="200">
        <f ca="1">IF(C17&lt;&gt;"",IFERROR(INDEX(Scoreboard!L8:L17,MATCH(C17,Scoreboard!C8:C17,0),0),""),"")</f>
        <v>0</v>
      </c>
      <c r="M17" s="200">
        <f ca="1">IF(C17&lt;&gt;"",IFERROR(INDEX(Scoreboard!M8:M17,MATCH(C17,Scoreboard!C8:C17,0),0),""),"")</f>
        <v>0</v>
      </c>
    </row>
    <row r="18" spans="2:13" ht="15.95" customHeight="1" x14ac:dyDescent="0.25">
      <c r="B18" s="135"/>
    </row>
    <row r="19" spans="2:13" ht="15.95" customHeight="1" x14ac:dyDescent="0.25">
      <c r="B19" s="185" t="s">
        <v>155</v>
      </c>
    </row>
    <row r="20" spans="2:13" ht="15.95" customHeight="1" x14ac:dyDescent="0.25"/>
  </sheetData>
  <sheetProtection algorithmName="SHA-512" hashValue="jPta+ZiG6jikG4krk0k2vkTdGlqV/EsNb6OMg31XW8+8A995ylLam4zqM3YC36uzbgOx8BknaxXjRlSIYFSvQQ==" saltValue="ffsJQxSoJig/Fd6HmEFUyg==" spinCount="100000" sheet="1" objects="1" scenarios="1"/>
  <mergeCells count="15">
    <mergeCell ref="I4:J4"/>
    <mergeCell ref="K4:M4"/>
    <mergeCell ref="I5:I7"/>
    <mergeCell ref="J5:J7"/>
    <mergeCell ref="K5:M5"/>
    <mergeCell ref="K6:K7"/>
    <mergeCell ref="L6:L7"/>
    <mergeCell ref="M6:M7"/>
    <mergeCell ref="H4:H7"/>
    <mergeCell ref="B4:B7"/>
    <mergeCell ref="C4:C7"/>
    <mergeCell ref="D4:D7"/>
    <mergeCell ref="E4:E7"/>
    <mergeCell ref="F4:F7"/>
    <mergeCell ref="G4:G7"/>
  </mergeCells>
  <conditionalFormatting sqref="B8:M17">
    <cfRule type="expression" dxfId="1" priority="2">
      <formula>ISEVEN($B8)</formula>
    </cfRule>
  </conditionalFormatting>
  <conditionalFormatting sqref="K3:M3">
    <cfRule type="expression" dxfId="0" priority="1">
      <formula>$B$19="© 2022 | journalSHEET.com"</formula>
    </cfRule>
  </conditionalFormatting>
  <pageMargins left="0.3" right="0.3" top="0.3" bottom="0.5" header="0.3" footer="0.2"/>
  <pageSetup scale="79" fitToHeight="0" orientation="landscape" r:id="rId1"/>
  <headerFooter>
    <oddFooter>&amp;R&amp;"-,Italic"&amp;10
(c) 2022 | journalSHEET.com</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E19"/>
  <sheetViews>
    <sheetView showGridLines="0" workbookViewId="0">
      <selection activeCell="N7" sqref="N7"/>
    </sheetView>
  </sheetViews>
  <sheetFormatPr defaultColWidth="8.7109375" defaultRowHeight="15" x14ac:dyDescent="0.25"/>
  <cols>
    <col min="1" max="1" width="4.85546875" style="341" customWidth="1"/>
    <col min="2" max="2" width="1.85546875" style="341" bestFit="1" customWidth="1"/>
    <col min="3" max="3" width="10.5703125" style="341" customWidth="1"/>
    <col min="4" max="4" width="3.85546875" style="341" customWidth="1"/>
    <col min="5" max="5" width="4.85546875" style="341" customWidth="1"/>
    <col min="6" max="6" width="5" style="341" customWidth="1"/>
    <col min="7" max="7" width="4" style="341" customWidth="1"/>
    <col min="8" max="8" width="3" style="341" bestFit="1" customWidth="1"/>
    <col min="9" max="9" width="3.28515625" style="341" bestFit="1" customWidth="1"/>
    <col min="10" max="10" width="3.42578125" style="341" bestFit="1" customWidth="1"/>
    <col min="11" max="11" width="5.140625" style="341" bestFit="1" customWidth="1"/>
    <col min="12" max="12" width="8.7109375" style="341"/>
    <col min="13" max="13" width="7.5703125" style="341" customWidth="1"/>
    <col min="14" max="14" width="9.5703125" style="341" bestFit="1" customWidth="1"/>
    <col min="15" max="15" width="6.42578125" style="341" bestFit="1" customWidth="1"/>
    <col min="16" max="16" width="6.5703125" style="341" customWidth="1"/>
    <col min="17" max="17" width="5.5703125" style="341" customWidth="1"/>
    <col min="18" max="18" width="6.28515625" style="341" customWidth="1"/>
    <col min="19" max="19" width="8" style="341" customWidth="1"/>
    <col min="20" max="20" width="7.85546875" style="341" customWidth="1"/>
    <col min="21" max="21" width="11.28515625" style="341" bestFit="1" customWidth="1"/>
    <col min="22" max="25" width="8.7109375" style="341"/>
    <col min="26" max="26" width="4.7109375" style="341" customWidth="1"/>
    <col min="27" max="27" width="3.85546875" style="341" customWidth="1"/>
    <col min="28" max="28" width="3.7109375" style="341" customWidth="1"/>
    <col min="29" max="29" width="4.42578125" style="341" customWidth="1"/>
    <col min="30" max="30" width="4.140625" style="341" customWidth="1"/>
    <col min="31" max="31" width="3.42578125" style="341" bestFit="1" customWidth="1"/>
    <col min="32" max="32" width="5.140625" style="341" bestFit="1" customWidth="1"/>
    <col min="33" max="33" width="5.42578125" style="341" bestFit="1" customWidth="1"/>
    <col min="34" max="34" width="3.42578125" style="341" bestFit="1" customWidth="1"/>
    <col min="35" max="35" width="5.85546875" style="341" customWidth="1"/>
    <col min="36" max="36" width="4.7109375" style="341" customWidth="1"/>
    <col min="37" max="37" width="7.5703125" style="341" bestFit="1" customWidth="1"/>
    <col min="38" max="38" width="5.140625" style="341" customWidth="1"/>
    <col min="39" max="39" width="4.7109375" style="341" customWidth="1"/>
    <col min="40" max="42" width="5.42578125" style="341" customWidth="1"/>
    <col min="43" max="43" width="3.42578125" style="341" bestFit="1" customWidth="1"/>
    <col min="44" max="44" width="5.140625" style="341" bestFit="1" customWidth="1"/>
    <col min="45" max="45" width="5.42578125" style="341" bestFit="1" customWidth="1"/>
    <col min="46" max="46" width="3.42578125" style="341" bestFit="1" customWidth="1"/>
    <col min="47" max="47" width="7.85546875" style="341" bestFit="1" customWidth="1"/>
    <col min="48" max="48" width="3" style="341" bestFit="1" customWidth="1"/>
    <col min="49" max="49" width="7.5703125" style="341" bestFit="1" customWidth="1"/>
    <col min="50" max="56" width="5.140625" style="341" customWidth="1"/>
    <col min="57" max="57" width="8" style="341" customWidth="1"/>
    <col min="58" max="59" width="5.140625" style="341" customWidth="1"/>
    <col min="60" max="60" width="4.5703125" style="341" customWidth="1"/>
    <col min="61" max="61" width="6.28515625" style="341" customWidth="1"/>
    <col min="62" max="62" width="5.85546875" style="341" customWidth="1"/>
    <col min="63" max="63" width="5.42578125" style="341" customWidth="1"/>
    <col min="64" max="64" width="10.5703125" style="341" customWidth="1"/>
    <col min="65" max="65" width="3.85546875" style="341" customWidth="1"/>
    <col min="66" max="66" width="4.85546875" style="341" customWidth="1"/>
    <col min="67" max="67" width="5" style="341" customWidth="1"/>
    <col min="68" max="68" width="4" style="341" customWidth="1"/>
    <col min="69" max="69" width="3" style="341" bestFit="1" customWidth="1"/>
    <col min="70" max="70" width="3.28515625" style="341" bestFit="1" customWidth="1"/>
    <col min="71" max="71" width="3.42578125" style="341" bestFit="1" customWidth="1"/>
    <col min="72" max="72" width="5.140625" style="341" bestFit="1" customWidth="1"/>
    <col min="73" max="73" width="8.7109375" style="341"/>
    <col min="74" max="74" width="7.5703125" style="341" customWidth="1"/>
    <col min="75" max="75" width="9.5703125" style="341" bestFit="1" customWidth="1"/>
    <col min="76" max="76" width="6.42578125" style="341" bestFit="1" customWidth="1"/>
    <col min="77" max="77" width="6.5703125" style="341" customWidth="1"/>
    <col min="78" max="78" width="5.5703125" style="341" customWidth="1"/>
    <col min="79" max="79" width="6.28515625" style="341" customWidth="1"/>
    <col min="80" max="80" width="8" style="341" customWidth="1"/>
    <col min="81" max="81" width="7.85546875" style="341" customWidth="1"/>
    <col min="82" max="82" width="11.28515625" style="341" bestFit="1" customWidth="1"/>
    <col min="83" max="86" width="8.7109375" style="341"/>
    <col min="87" max="87" width="4.7109375" style="341" customWidth="1"/>
    <col min="88" max="88" width="3.85546875" style="341" customWidth="1"/>
    <col min="89" max="89" width="3.7109375" style="341" customWidth="1"/>
    <col min="90" max="90" width="4.42578125" style="341" customWidth="1"/>
    <col min="91" max="91" width="4.140625" style="341" customWidth="1"/>
    <col min="92" max="92" width="3.42578125" style="341" bestFit="1" customWidth="1"/>
    <col min="93" max="93" width="5.140625" style="341" bestFit="1" customWidth="1"/>
    <col min="94" max="94" width="5.42578125" style="341" bestFit="1" customWidth="1"/>
    <col min="95" max="95" width="3.42578125" style="341" bestFit="1" customWidth="1"/>
    <col min="96" max="96" width="5.85546875" style="341" customWidth="1"/>
    <col min="97" max="97" width="4.7109375" style="341" customWidth="1"/>
    <col min="98" max="98" width="7.5703125" style="341" bestFit="1" customWidth="1"/>
    <col min="99" max="99" width="5.140625" style="341" customWidth="1"/>
    <col min="100" max="100" width="4.7109375" style="341" customWidth="1"/>
    <col min="101" max="103" width="5.42578125" style="341" customWidth="1"/>
    <col min="104" max="104" width="3.42578125" style="341" bestFit="1" customWidth="1"/>
    <col min="105" max="105" width="5.140625" style="341" bestFit="1" customWidth="1"/>
    <col min="106" max="106" width="5.42578125" style="341" bestFit="1" customWidth="1"/>
    <col min="107" max="107" width="3.42578125" style="341" bestFit="1" customWidth="1"/>
    <col min="108" max="108" width="7.85546875" style="341" bestFit="1" customWidth="1"/>
    <col min="109" max="109" width="3" style="341" bestFit="1" customWidth="1"/>
    <col min="110" max="110" width="7.5703125" style="341" bestFit="1" customWidth="1"/>
    <col min="111" max="117" width="5.140625" style="341" customWidth="1"/>
    <col min="118" max="118" width="8" style="341" customWidth="1"/>
    <col min="119" max="120" width="5.140625" style="341" customWidth="1"/>
    <col min="121" max="121" width="4.5703125" style="341" customWidth="1"/>
    <col min="122" max="122" width="6.28515625" style="341" customWidth="1"/>
    <col min="123" max="123" width="5.85546875" style="341" customWidth="1"/>
    <col min="124" max="124" width="5.42578125" style="341" customWidth="1"/>
    <col min="125" max="125" width="10.5703125" style="341" customWidth="1"/>
    <col min="126" max="126" width="3.85546875" style="341" customWidth="1"/>
    <col min="127" max="127" width="4.85546875" style="341" customWidth="1"/>
    <col min="128" max="128" width="5" style="341" customWidth="1"/>
    <col min="129" max="129" width="4" style="341" customWidth="1"/>
    <col min="130" max="130" width="3" style="341" bestFit="1" customWidth="1"/>
    <col min="131" max="131" width="3.28515625" style="341" bestFit="1" customWidth="1"/>
    <col min="132" max="132" width="3.42578125" style="341" bestFit="1" customWidth="1"/>
    <col min="133" max="133" width="5.140625" style="341" bestFit="1" customWidth="1"/>
    <col min="134" max="134" width="8.7109375" style="341"/>
    <col min="135" max="135" width="7.5703125" style="341" customWidth="1"/>
    <col min="136" max="136" width="9.5703125" style="341" bestFit="1" customWidth="1"/>
    <col min="137" max="137" width="6.42578125" style="341" bestFit="1" customWidth="1"/>
    <col min="138" max="138" width="6.5703125" style="341" customWidth="1"/>
    <col min="139" max="139" width="5.5703125" style="341" customWidth="1"/>
    <col min="140" max="140" width="6.28515625" style="341" customWidth="1"/>
    <col min="141" max="141" width="8" style="341" customWidth="1"/>
    <col min="142" max="142" width="7.85546875" style="341" customWidth="1"/>
    <col min="143" max="143" width="11.28515625" style="341" bestFit="1" customWidth="1"/>
    <col min="144" max="147" width="8.7109375" style="341"/>
    <col min="148" max="148" width="4.7109375" style="341" customWidth="1"/>
    <col min="149" max="149" width="3.85546875" style="341" customWidth="1"/>
    <col min="150" max="150" width="3.7109375" style="341" customWidth="1"/>
    <col min="151" max="151" width="4.42578125" style="341" customWidth="1"/>
    <col min="152" max="152" width="4.140625" style="341" customWidth="1"/>
    <col min="153" max="153" width="3.42578125" style="341" bestFit="1" customWidth="1"/>
    <col min="154" max="154" width="5.140625" style="341" bestFit="1" customWidth="1"/>
    <col min="155" max="155" width="5.42578125" style="341" bestFit="1" customWidth="1"/>
    <col min="156" max="156" width="3.42578125" style="341" bestFit="1" customWidth="1"/>
    <col min="157" max="157" width="5.85546875" style="341" customWidth="1"/>
    <col min="158" max="158" width="4.7109375" style="341" customWidth="1"/>
    <col min="159" max="159" width="7.5703125" style="341" bestFit="1" customWidth="1"/>
    <col min="160" max="160" width="5.140625" style="341" customWidth="1"/>
    <col min="161" max="161" width="4.7109375" style="341" customWidth="1"/>
    <col min="162" max="164" width="5.42578125" style="341" customWidth="1"/>
    <col min="165" max="165" width="3.42578125" style="341" bestFit="1" customWidth="1"/>
    <col min="166" max="166" width="5.140625" style="341" bestFit="1" customWidth="1"/>
    <col min="167" max="167" width="5.42578125" style="341" bestFit="1" customWidth="1"/>
    <col min="168" max="168" width="3.42578125" style="341" bestFit="1" customWidth="1"/>
    <col min="169" max="169" width="7.85546875" style="341" bestFit="1" customWidth="1"/>
    <col min="170" max="170" width="3" style="341" bestFit="1" customWidth="1"/>
    <col min="171" max="171" width="7.5703125" style="341" bestFit="1" customWidth="1"/>
    <col min="172" max="178" width="5.140625" style="341" customWidth="1"/>
    <col min="179" max="179" width="8" style="341" customWidth="1"/>
    <col min="180" max="181" width="5.140625" style="341" customWidth="1"/>
    <col min="182" max="182" width="4.5703125" style="341" customWidth="1"/>
    <col min="183" max="183" width="6.28515625" style="341" customWidth="1"/>
    <col min="184" max="184" width="5.85546875" style="341" customWidth="1"/>
    <col min="185" max="185" width="5.42578125" style="341" customWidth="1"/>
    <col min="186" max="186" width="10.5703125" style="341" customWidth="1"/>
    <col min="187" max="187" width="3.85546875" style="341" customWidth="1"/>
    <col min="188" max="188" width="4.85546875" style="341" customWidth="1"/>
    <col min="189" max="189" width="5" style="341" customWidth="1"/>
    <col min="190" max="190" width="4" style="341" customWidth="1"/>
    <col min="191" max="191" width="3" style="341" bestFit="1" customWidth="1"/>
    <col min="192" max="192" width="3.28515625" style="341" bestFit="1" customWidth="1"/>
    <col min="193" max="193" width="3.42578125" style="341" bestFit="1" customWidth="1"/>
    <col min="194" max="194" width="5.140625" style="341" bestFit="1" customWidth="1"/>
    <col min="195" max="195" width="8.7109375" style="341"/>
    <col min="196" max="196" width="7.5703125" style="341" customWidth="1"/>
    <col min="197" max="197" width="9.5703125" style="341" bestFit="1" customWidth="1"/>
    <col min="198" max="198" width="6.42578125" style="341" bestFit="1" customWidth="1"/>
    <col min="199" max="199" width="6.5703125" style="341" customWidth="1"/>
    <col min="200" max="200" width="5.5703125" style="341" customWidth="1"/>
    <col min="201" max="201" width="6.28515625" style="341" customWidth="1"/>
    <col min="202" max="202" width="8" style="341" customWidth="1"/>
    <col min="203" max="203" width="7.85546875" style="341" customWidth="1"/>
    <col min="204" max="204" width="11.28515625" style="341" bestFit="1" customWidth="1"/>
    <col min="205" max="208" width="8.7109375" style="341"/>
    <col min="209" max="209" width="4.7109375" style="341" customWidth="1"/>
    <col min="210" max="210" width="3.85546875" style="341" customWidth="1"/>
    <col min="211" max="211" width="3.7109375" style="341" customWidth="1"/>
    <col min="212" max="212" width="4.42578125" style="341" customWidth="1"/>
    <col min="213" max="213" width="4.140625" style="341" customWidth="1"/>
    <col min="214" max="214" width="3.42578125" style="341" bestFit="1" customWidth="1"/>
    <col min="215" max="215" width="5.140625" style="341" bestFit="1" customWidth="1"/>
    <col min="216" max="216" width="5.42578125" style="341" bestFit="1" customWidth="1"/>
    <col min="217" max="217" width="3.42578125" style="341" bestFit="1" customWidth="1"/>
    <col min="218" max="218" width="5.85546875" style="341" customWidth="1"/>
    <col min="219" max="219" width="4.7109375" style="341" customWidth="1"/>
    <col min="220" max="220" width="7.5703125" style="341" bestFit="1" customWidth="1"/>
    <col min="221" max="221" width="5.140625" style="341" customWidth="1"/>
    <col min="222" max="222" width="4.7109375" style="341" customWidth="1"/>
    <col min="223" max="225" width="5.42578125" style="341" customWidth="1"/>
    <col min="226" max="226" width="3.42578125" style="341" bestFit="1" customWidth="1"/>
    <col min="227" max="227" width="5.140625" style="341" bestFit="1" customWidth="1"/>
    <col min="228" max="228" width="5.42578125" style="341" bestFit="1" customWidth="1"/>
    <col min="229" max="229" width="3.42578125" style="341" bestFit="1" customWidth="1"/>
    <col min="230" max="230" width="7.85546875" style="341" bestFit="1" customWidth="1"/>
    <col min="231" max="231" width="3" style="341" bestFit="1" customWidth="1"/>
    <col min="232" max="232" width="7.5703125" style="341" bestFit="1" customWidth="1"/>
    <col min="233" max="239" width="5.140625" style="341" customWidth="1"/>
    <col min="240" max="240" width="8" style="341" customWidth="1"/>
    <col min="241" max="242" width="5.140625" style="341" customWidth="1"/>
    <col min="243" max="243" width="4.5703125" style="341" customWidth="1"/>
    <col min="244" max="244" width="6.28515625" style="341" customWidth="1"/>
    <col min="245" max="245" width="5.85546875" style="341" customWidth="1"/>
    <col min="246" max="246" width="5.42578125" style="341" customWidth="1"/>
    <col min="247" max="247" width="10.5703125" style="341" customWidth="1"/>
    <col min="248" max="248" width="3.85546875" style="341" customWidth="1"/>
    <col min="249" max="249" width="4.85546875" style="341" customWidth="1"/>
    <col min="250" max="250" width="5" style="341" customWidth="1"/>
    <col min="251" max="251" width="4" style="341" customWidth="1"/>
    <col min="252" max="252" width="3" style="341" bestFit="1" customWidth="1"/>
    <col min="253" max="253" width="3.28515625" style="341" bestFit="1" customWidth="1"/>
    <col min="254" max="254" width="3.42578125" style="341" bestFit="1" customWidth="1"/>
    <col min="255" max="255" width="5.140625" style="341" bestFit="1" customWidth="1"/>
    <col min="256" max="256" width="8.7109375" style="341"/>
    <col min="257" max="257" width="7.5703125" style="341" customWidth="1"/>
    <col min="258" max="258" width="9.5703125" style="341" bestFit="1" customWidth="1"/>
    <col min="259" max="259" width="6.42578125" style="341" bestFit="1" customWidth="1"/>
    <col min="260" max="260" width="6.5703125" style="341" customWidth="1"/>
    <col min="261" max="261" width="5.5703125" style="341" customWidth="1"/>
    <col min="262" max="262" width="6.28515625" style="341" customWidth="1"/>
    <col min="263" max="263" width="8" style="341" customWidth="1"/>
    <col min="264" max="264" width="7.85546875" style="341" customWidth="1"/>
    <col min="265" max="265" width="11.28515625" style="341" bestFit="1" customWidth="1"/>
    <col min="266" max="269" width="8.7109375" style="341"/>
    <col min="270" max="270" width="4.7109375" style="341" customWidth="1"/>
    <col min="271" max="271" width="3.85546875" style="341" customWidth="1"/>
    <col min="272" max="272" width="3.7109375" style="341" customWidth="1"/>
    <col min="273" max="273" width="4.42578125" style="341" customWidth="1"/>
    <col min="274" max="274" width="4.140625" style="341" customWidth="1"/>
    <col min="275" max="275" width="3.42578125" style="341" bestFit="1" customWidth="1"/>
    <col min="276" max="276" width="5.140625" style="341" bestFit="1" customWidth="1"/>
    <col min="277" max="277" width="5.42578125" style="341" bestFit="1" customWidth="1"/>
    <col min="278" max="278" width="3.42578125" style="341" bestFit="1" customWidth="1"/>
    <col min="279" max="279" width="5.85546875" style="341" customWidth="1"/>
    <col min="280" max="280" width="4.7109375" style="341" customWidth="1"/>
    <col min="281" max="281" width="7.5703125" style="341" bestFit="1" customWidth="1"/>
    <col min="282" max="282" width="5.140625" style="341" customWidth="1"/>
    <col min="283" max="283" width="4.7109375" style="341" customWidth="1"/>
    <col min="284" max="286" width="5.42578125" style="341" customWidth="1"/>
    <col min="287" max="287" width="3.42578125" style="341" bestFit="1" customWidth="1"/>
    <col min="288" max="288" width="5.140625" style="341" bestFit="1" customWidth="1"/>
    <col min="289" max="289" width="5.42578125" style="341" bestFit="1" customWidth="1"/>
    <col min="290" max="290" width="3.42578125" style="341" bestFit="1" customWidth="1"/>
    <col min="291" max="291" width="7.85546875" style="341" bestFit="1" customWidth="1"/>
    <col min="292" max="292" width="3" style="341" bestFit="1" customWidth="1"/>
    <col min="293" max="293" width="7.5703125" style="341" bestFit="1" customWidth="1"/>
    <col min="294" max="300" width="5.140625" style="341" customWidth="1"/>
    <col min="301" max="301" width="8" style="341" customWidth="1"/>
    <col min="302" max="303" width="5.140625" style="341" customWidth="1"/>
    <col min="304" max="304" width="4.5703125" style="341" customWidth="1"/>
    <col min="305" max="305" width="6.28515625" style="341" customWidth="1"/>
    <col min="306" max="306" width="5.85546875" style="341" customWidth="1"/>
    <col min="307" max="307" width="5.42578125" style="341" customWidth="1"/>
    <col min="308" max="308" width="10.5703125" style="341" customWidth="1"/>
    <col min="309" max="309" width="3.85546875" style="341" customWidth="1"/>
    <col min="310" max="310" width="4.85546875" style="341" customWidth="1"/>
    <col min="311" max="311" width="5" style="341" customWidth="1"/>
    <col min="312" max="312" width="4" style="341" customWidth="1"/>
    <col min="313" max="313" width="3" style="341" bestFit="1" customWidth="1"/>
    <col min="314" max="314" width="3.28515625" style="341" bestFit="1" customWidth="1"/>
    <col min="315" max="315" width="3.42578125" style="341" bestFit="1" customWidth="1"/>
    <col min="316" max="316" width="5.140625" style="341" bestFit="1" customWidth="1"/>
    <col min="317" max="317" width="8.7109375" style="341"/>
    <col min="318" max="318" width="7.5703125" style="341" customWidth="1"/>
    <col min="319" max="319" width="9.5703125" style="341" bestFit="1" customWidth="1"/>
    <col min="320" max="320" width="6.42578125" style="341" bestFit="1" customWidth="1"/>
    <col min="321" max="321" width="6.5703125" style="341" customWidth="1"/>
    <col min="322" max="322" width="5.5703125" style="341" customWidth="1"/>
    <col min="323" max="323" width="6.28515625" style="341" customWidth="1"/>
    <col min="324" max="324" width="8" style="341" customWidth="1"/>
    <col min="325" max="325" width="7.85546875" style="341" customWidth="1"/>
    <col min="326" max="326" width="11.28515625" style="341" bestFit="1" customWidth="1"/>
    <col min="327" max="330" width="8.7109375" style="341"/>
    <col min="331" max="331" width="4.7109375" style="341" customWidth="1"/>
    <col min="332" max="332" width="3.85546875" style="341" customWidth="1"/>
    <col min="333" max="333" width="3.7109375" style="341" customWidth="1"/>
    <col min="334" max="334" width="4.42578125" style="341" customWidth="1"/>
    <col min="335" max="335" width="4.140625" style="341" customWidth="1"/>
    <col min="336" max="336" width="3.42578125" style="341" bestFit="1" customWidth="1"/>
    <col min="337" max="337" width="5.140625" style="341" bestFit="1" customWidth="1"/>
    <col min="338" max="338" width="5.42578125" style="341" bestFit="1" customWidth="1"/>
    <col min="339" max="339" width="3.42578125" style="341" bestFit="1" customWidth="1"/>
    <col min="340" max="340" width="5.85546875" style="341" customWidth="1"/>
    <col min="341" max="341" width="4.7109375" style="341" customWidth="1"/>
    <col min="342" max="342" width="7.5703125" style="341" bestFit="1" customWidth="1"/>
    <col min="343" max="343" width="5.140625" style="341" customWidth="1"/>
    <col min="344" max="344" width="4.7109375" style="341" customWidth="1"/>
    <col min="345" max="347" width="5.42578125" style="341" customWidth="1"/>
    <col min="348" max="348" width="3.42578125" style="341" bestFit="1" customWidth="1"/>
    <col min="349" max="349" width="5.140625" style="341" bestFit="1" customWidth="1"/>
    <col min="350" max="350" width="5.42578125" style="341" bestFit="1" customWidth="1"/>
    <col min="351" max="351" width="3.42578125" style="341" bestFit="1" customWidth="1"/>
    <col min="352" max="352" width="7.85546875" style="341" bestFit="1" customWidth="1"/>
    <col min="353" max="353" width="3" style="341" bestFit="1" customWidth="1"/>
    <col min="354" max="354" width="7.5703125" style="341" bestFit="1" customWidth="1"/>
    <col min="355" max="361" width="5.140625" style="341" customWidth="1"/>
    <col min="362" max="362" width="8" style="341" customWidth="1"/>
    <col min="363" max="364" width="5.140625" style="341" customWidth="1"/>
    <col min="365" max="365" width="4.5703125" style="341" customWidth="1"/>
    <col min="366" max="366" width="6.28515625" style="341" customWidth="1"/>
    <col min="367" max="367" width="5.85546875" style="341" customWidth="1"/>
    <col min="368" max="368" width="5.42578125" style="341" customWidth="1"/>
    <col min="369" max="369" width="10.5703125" style="341" customWidth="1"/>
    <col min="370" max="370" width="3.85546875" style="341" customWidth="1"/>
    <col min="371" max="371" width="4.85546875" style="341" customWidth="1"/>
    <col min="372" max="372" width="5" style="341" customWidth="1"/>
    <col min="373" max="373" width="4" style="341" customWidth="1"/>
    <col min="374" max="374" width="3" style="341" bestFit="1" customWidth="1"/>
    <col min="375" max="375" width="3.28515625" style="341" bestFit="1" customWidth="1"/>
    <col min="376" max="376" width="3.42578125" style="341" bestFit="1" customWidth="1"/>
    <col min="377" max="377" width="5.140625" style="341" bestFit="1" customWidth="1"/>
    <col min="378" max="378" width="8.7109375" style="341"/>
    <col min="379" max="379" width="7.5703125" style="341" customWidth="1"/>
    <col min="380" max="380" width="9.5703125" style="341" bestFit="1" customWidth="1"/>
    <col min="381" max="381" width="6.42578125" style="341" bestFit="1" customWidth="1"/>
    <col min="382" max="382" width="6.5703125" style="341" customWidth="1"/>
    <col min="383" max="383" width="5.5703125" style="341" customWidth="1"/>
    <col min="384" max="384" width="6.28515625" style="341" customWidth="1"/>
    <col min="385" max="385" width="8" style="341" customWidth="1"/>
    <col min="386" max="386" width="7.85546875" style="341" customWidth="1"/>
    <col min="387" max="387" width="11.28515625" style="341" bestFit="1" customWidth="1"/>
    <col min="388" max="391" width="8.7109375" style="341"/>
    <col min="392" max="392" width="4.7109375" style="341" customWidth="1"/>
    <col min="393" max="393" width="3.85546875" style="341" customWidth="1"/>
    <col min="394" max="394" width="3.7109375" style="341" customWidth="1"/>
    <col min="395" max="395" width="4.42578125" style="341" customWidth="1"/>
    <col min="396" max="396" width="4.140625" style="341" customWidth="1"/>
    <col min="397" max="397" width="3.42578125" style="341" bestFit="1" customWidth="1"/>
    <col min="398" max="398" width="5.140625" style="341" bestFit="1" customWidth="1"/>
    <col min="399" max="399" width="5.42578125" style="341" bestFit="1" customWidth="1"/>
    <col min="400" max="400" width="3.42578125" style="341" bestFit="1" customWidth="1"/>
    <col min="401" max="401" width="5.85546875" style="341" customWidth="1"/>
    <col min="402" max="402" width="4.7109375" style="341" customWidth="1"/>
    <col min="403" max="403" width="7.5703125" style="341" bestFit="1" customWidth="1"/>
    <col min="404" max="404" width="5.140625" style="341" customWidth="1"/>
    <col min="405" max="405" width="4.7109375" style="341" customWidth="1"/>
    <col min="406" max="408" width="5.42578125" style="341" customWidth="1"/>
    <col min="409" max="409" width="3.42578125" style="341" bestFit="1" customWidth="1"/>
    <col min="410" max="410" width="5.140625" style="341" bestFit="1" customWidth="1"/>
    <col min="411" max="411" width="5.42578125" style="341" bestFit="1" customWidth="1"/>
    <col min="412" max="412" width="3.42578125" style="341" bestFit="1" customWidth="1"/>
    <col min="413" max="413" width="7.85546875" style="341" bestFit="1" customWidth="1"/>
    <col min="414" max="414" width="3" style="341" bestFit="1" customWidth="1"/>
    <col min="415" max="415" width="7.5703125" style="341" bestFit="1" customWidth="1"/>
    <col min="416" max="422" width="5.140625" style="341" customWidth="1"/>
    <col min="423" max="423" width="8" style="341" customWidth="1"/>
    <col min="424" max="425" width="5.140625" style="341" customWidth="1"/>
    <col min="426" max="426" width="4.5703125" style="341" customWidth="1"/>
    <col min="427" max="427" width="6.28515625" style="341" customWidth="1"/>
    <col min="428" max="428" width="5.85546875" style="341" customWidth="1"/>
    <col min="429" max="429" width="5.42578125" style="341" customWidth="1"/>
    <col min="430" max="430" width="10.5703125" style="341" customWidth="1"/>
    <col min="431" max="431" width="3.85546875" style="341" customWidth="1"/>
    <col min="432" max="432" width="4.85546875" style="341" customWidth="1"/>
    <col min="433" max="433" width="5" style="341" customWidth="1"/>
    <col min="434" max="434" width="4" style="341" customWidth="1"/>
    <col min="435" max="435" width="3" style="341" bestFit="1" customWidth="1"/>
    <col min="436" max="436" width="3.28515625" style="341" bestFit="1" customWidth="1"/>
    <col min="437" max="437" width="3.42578125" style="341" bestFit="1" customWidth="1"/>
    <col min="438" max="438" width="5.140625" style="341" bestFit="1" customWidth="1"/>
    <col min="439" max="439" width="8.7109375" style="341"/>
    <col min="440" max="440" width="7.5703125" style="341" customWidth="1"/>
    <col min="441" max="441" width="9.5703125" style="341" bestFit="1" customWidth="1"/>
    <col min="442" max="442" width="6.42578125" style="341" bestFit="1" customWidth="1"/>
    <col min="443" max="443" width="6.5703125" style="341" customWidth="1"/>
    <col min="444" max="444" width="5.5703125" style="341" customWidth="1"/>
    <col min="445" max="445" width="6.28515625" style="341" customWidth="1"/>
    <col min="446" max="446" width="8" style="341" customWidth="1"/>
    <col min="447" max="447" width="7.85546875" style="341" customWidth="1"/>
    <col min="448" max="448" width="11.28515625" style="341" bestFit="1" customWidth="1"/>
    <col min="449" max="452" width="8.7109375" style="341"/>
    <col min="453" max="453" width="4.7109375" style="341" customWidth="1"/>
    <col min="454" max="454" width="3.85546875" style="341" customWidth="1"/>
    <col min="455" max="455" width="3.7109375" style="341" customWidth="1"/>
    <col min="456" max="456" width="4.42578125" style="341" customWidth="1"/>
    <col min="457" max="457" width="4.140625" style="341" customWidth="1"/>
    <col min="458" max="458" width="3.42578125" style="341" bestFit="1" customWidth="1"/>
    <col min="459" max="459" width="5.140625" style="341" bestFit="1" customWidth="1"/>
    <col min="460" max="460" width="5.42578125" style="341" bestFit="1" customWidth="1"/>
    <col min="461" max="461" width="3.42578125" style="341" bestFit="1" customWidth="1"/>
    <col min="462" max="462" width="5.85546875" style="341" customWidth="1"/>
    <col min="463" max="463" width="4.7109375" style="341" customWidth="1"/>
    <col min="464" max="464" width="7.5703125" style="341" bestFit="1" customWidth="1"/>
    <col min="465" max="465" width="5.140625" style="341" customWidth="1"/>
    <col min="466" max="466" width="4.7109375" style="341" customWidth="1"/>
    <col min="467" max="469" width="5.42578125" style="341" customWidth="1"/>
    <col min="470" max="470" width="3.42578125" style="341" bestFit="1" customWidth="1"/>
    <col min="471" max="471" width="5.140625" style="341" bestFit="1" customWidth="1"/>
    <col min="472" max="472" width="5.42578125" style="341" bestFit="1" customWidth="1"/>
    <col min="473" max="473" width="3.42578125" style="341" bestFit="1" customWidth="1"/>
    <col min="474" max="474" width="7.85546875" style="341" bestFit="1" customWidth="1"/>
    <col min="475" max="475" width="3" style="341" bestFit="1" customWidth="1"/>
    <col min="476" max="476" width="7.5703125" style="341" bestFit="1" customWidth="1"/>
    <col min="477" max="483" width="5.140625" style="341" customWidth="1"/>
    <col min="484" max="484" width="8" style="341" customWidth="1"/>
    <col min="485" max="486" width="5.140625" style="341" customWidth="1"/>
    <col min="487" max="487" width="4.5703125" style="341" customWidth="1"/>
    <col min="488" max="488" width="6.28515625" style="341" customWidth="1"/>
    <col min="489" max="489" width="5.85546875" style="341" customWidth="1"/>
    <col min="490" max="490" width="5.42578125" style="341" customWidth="1"/>
    <col min="491" max="491" width="10.5703125" style="341" customWidth="1"/>
    <col min="492" max="492" width="3.85546875" style="341" customWidth="1"/>
    <col min="493" max="493" width="4.85546875" style="341" customWidth="1"/>
    <col min="494" max="494" width="5" style="341" customWidth="1"/>
    <col min="495" max="495" width="4" style="341" customWidth="1"/>
    <col min="496" max="496" width="3" style="341" bestFit="1" customWidth="1"/>
    <col min="497" max="497" width="3.28515625" style="341" bestFit="1" customWidth="1"/>
    <col min="498" max="498" width="3.42578125" style="341" bestFit="1" customWidth="1"/>
    <col min="499" max="499" width="5.140625" style="341" bestFit="1" customWidth="1"/>
    <col min="500" max="500" width="8.7109375" style="341"/>
    <col min="501" max="501" width="7.5703125" style="341" customWidth="1"/>
    <col min="502" max="502" width="9.5703125" style="341" bestFit="1" customWidth="1"/>
    <col min="503" max="503" width="6.42578125" style="341" bestFit="1" customWidth="1"/>
    <col min="504" max="504" width="6.5703125" style="341" customWidth="1"/>
    <col min="505" max="505" width="5.5703125" style="341" customWidth="1"/>
    <col min="506" max="506" width="6.28515625" style="341" customWidth="1"/>
    <col min="507" max="507" width="8" style="341" customWidth="1"/>
    <col min="508" max="508" width="7.85546875" style="341" customWidth="1"/>
    <col min="509" max="509" width="11.28515625" style="341" bestFit="1" customWidth="1"/>
    <col min="510" max="513" width="8.7109375" style="341"/>
    <col min="514" max="514" width="4.7109375" style="341" customWidth="1"/>
    <col min="515" max="515" width="3.85546875" style="341" customWidth="1"/>
    <col min="516" max="516" width="3.7109375" style="341" customWidth="1"/>
    <col min="517" max="517" width="4.42578125" style="341" customWidth="1"/>
    <col min="518" max="518" width="4.140625" style="341" customWidth="1"/>
    <col min="519" max="519" width="3.42578125" style="341" bestFit="1" customWidth="1"/>
    <col min="520" max="520" width="5.140625" style="341" bestFit="1" customWidth="1"/>
    <col min="521" max="521" width="5.42578125" style="341" bestFit="1" customWidth="1"/>
    <col min="522" max="522" width="3.42578125" style="341" bestFit="1" customWidth="1"/>
    <col min="523" max="523" width="5.85546875" style="341" customWidth="1"/>
    <col min="524" max="524" width="4.7109375" style="341" customWidth="1"/>
    <col min="525" max="525" width="7.5703125" style="341" bestFit="1" customWidth="1"/>
    <col min="526" max="526" width="5.140625" style="341" customWidth="1"/>
    <col min="527" max="527" width="4.7109375" style="341" customWidth="1"/>
    <col min="528" max="530" width="5.42578125" style="341" customWidth="1"/>
    <col min="531" max="531" width="3.42578125" style="341" bestFit="1" customWidth="1"/>
    <col min="532" max="532" width="5.140625" style="341" bestFit="1" customWidth="1"/>
    <col min="533" max="533" width="5.42578125" style="341" bestFit="1" customWidth="1"/>
    <col min="534" max="534" width="3.42578125" style="341" bestFit="1" customWidth="1"/>
    <col min="535" max="535" width="7.85546875" style="341" bestFit="1" customWidth="1"/>
    <col min="536" max="536" width="3" style="341" bestFit="1" customWidth="1"/>
    <col min="537" max="537" width="7.5703125" style="341" bestFit="1" customWidth="1"/>
    <col min="538" max="544" width="5.140625" style="341" customWidth="1"/>
    <col min="545" max="545" width="8" style="341" customWidth="1"/>
    <col min="546" max="547" width="5.140625" style="341" customWidth="1"/>
    <col min="548" max="548" width="4.5703125" style="341" customWidth="1"/>
    <col min="549" max="549" width="6.28515625" style="341" customWidth="1"/>
    <col min="550" max="550" width="5.85546875" style="341" customWidth="1"/>
    <col min="551" max="551" width="5.42578125" style="341" customWidth="1"/>
    <col min="552" max="552" width="10.5703125" style="341" customWidth="1"/>
    <col min="553" max="553" width="3.85546875" style="341" customWidth="1"/>
    <col min="554" max="554" width="4.85546875" style="341" customWidth="1"/>
    <col min="555" max="555" width="5" style="341" customWidth="1"/>
    <col min="556" max="556" width="4" style="341" customWidth="1"/>
    <col min="557" max="557" width="3" style="341" bestFit="1" customWidth="1"/>
    <col min="558" max="558" width="3.28515625" style="341" bestFit="1" customWidth="1"/>
    <col min="559" max="559" width="3.42578125" style="341" bestFit="1" customWidth="1"/>
    <col min="560" max="560" width="5.140625" style="341" bestFit="1" customWidth="1"/>
    <col min="561" max="561" width="8.7109375" style="341"/>
    <col min="562" max="562" width="7.5703125" style="341" customWidth="1"/>
    <col min="563" max="563" width="9.5703125" style="341" bestFit="1" customWidth="1"/>
    <col min="564" max="564" width="6.42578125" style="341" bestFit="1" customWidth="1"/>
    <col min="565" max="565" width="6.5703125" style="341" customWidth="1"/>
    <col min="566" max="566" width="5.5703125" style="341" customWidth="1"/>
    <col min="567" max="567" width="6.28515625" style="341" customWidth="1"/>
    <col min="568" max="568" width="8" style="341" customWidth="1"/>
    <col min="569" max="569" width="7.85546875" style="341" customWidth="1"/>
    <col min="570" max="570" width="11.28515625" style="341" bestFit="1" customWidth="1"/>
    <col min="571" max="574" width="8.7109375" style="341"/>
    <col min="575" max="575" width="4.7109375" style="341" customWidth="1"/>
    <col min="576" max="576" width="3.85546875" style="341" customWidth="1"/>
    <col min="577" max="577" width="3.7109375" style="341" customWidth="1"/>
    <col min="578" max="578" width="4.42578125" style="341" customWidth="1"/>
    <col min="579" max="579" width="4.140625" style="341" customWidth="1"/>
    <col min="580" max="580" width="3.42578125" style="341" bestFit="1" customWidth="1"/>
    <col min="581" max="581" width="5.140625" style="341" bestFit="1" customWidth="1"/>
    <col min="582" max="582" width="5.42578125" style="341" bestFit="1" customWidth="1"/>
    <col min="583" max="583" width="3.42578125" style="341" bestFit="1" customWidth="1"/>
    <col min="584" max="584" width="5.85546875" style="341" customWidth="1"/>
    <col min="585" max="585" width="4.7109375" style="341" customWidth="1"/>
    <col min="586" max="586" width="7.5703125" style="341" bestFit="1" customWidth="1"/>
    <col min="587" max="587" width="5.140625" style="341" customWidth="1"/>
    <col min="588" max="588" width="4.7109375" style="341" customWidth="1"/>
    <col min="589" max="591" width="5.42578125" style="341" customWidth="1"/>
    <col min="592" max="592" width="3.42578125" style="341" bestFit="1" customWidth="1"/>
    <col min="593" max="593" width="5.140625" style="341" bestFit="1" customWidth="1"/>
    <col min="594" max="594" width="5.42578125" style="341" bestFit="1" customWidth="1"/>
    <col min="595" max="595" width="3.42578125" style="341" bestFit="1" customWidth="1"/>
    <col min="596" max="596" width="7.85546875" style="341" bestFit="1" customWidth="1"/>
    <col min="597" max="597" width="3" style="341" bestFit="1" customWidth="1"/>
    <col min="598" max="598" width="7.5703125" style="341" bestFit="1" customWidth="1"/>
    <col min="599" max="605" width="5.140625" style="341" customWidth="1"/>
    <col min="606" max="606" width="8" style="341" customWidth="1"/>
    <col min="607" max="608" width="5.140625" style="341" customWidth="1"/>
    <col min="609" max="609" width="4.5703125" style="341" customWidth="1"/>
    <col min="610" max="610" width="6.28515625" style="341" customWidth="1"/>
    <col min="611" max="611" width="5.85546875" style="341" customWidth="1"/>
    <col min="612" max="612" width="5.42578125" style="341" customWidth="1"/>
    <col min="613" max="613" width="10.5703125" style="341" customWidth="1"/>
    <col min="614" max="614" width="3.85546875" style="341" customWidth="1"/>
    <col min="615" max="615" width="4.85546875" style="341" customWidth="1"/>
    <col min="616" max="616" width="5" style="341" customWidth="1"/>
    <col min="617" max="617" width="4" style="341" customWidth="1"/>
    <col min="618" max="618" width="3" style="341" bestFit="1" customWidth="1"/>
    <col min="619" max="619" width="3.28515625" style="341" bestFit="1" customWidth="1"/>
    <col min="620" max="620" width="3.42578125" style="341" bestFit="1" customWidth="1"/>
    <col min="621" max="621" width="5.140625" style="341" bestFit="1" customWidth="1"/>
    <col min="622" max="622" width="8.7109375" style="341"/>
    <col min="623" max="623" width="7.5703125" style="341" customWidth="1"/>
    <col min="624" max="624" width="9.5703125" style="341" bestFit="1" customWidth="1"/>
    <col min="625" max="625" width="6.42578125" style="341" bestFit="1" customWidth="1"/>
    <col min="626" max="626" width="6.5703125" style="341" customWidth="1"/>
    <col min="627" max="627" width="5.5703125" style="341" customWidth="1"/>
    <col min="628" max="628" width="6.28515625" style="341" customWidth="1"/>
    <col min="629" max="629" width="8" style="341" customWidth="1"/>
    <col min="630" max="630" width="7.85546875" style="341" customWidth="1"/>
    <col min="631" max="631" width="11.28515625" style="341" bestFit="1" customWidth="1"/>
    <col min="632" max="635" width="8.7109375" style="341"/>
    <col min="636" max="636" width="4.7109375" style="341" customWidth="1"/>
    <col min="637" max="637" width="3.85546875" style="341" customWidth="1"/>
    <col min="638" max="638" width="3.7109375" style="341" customWidth="1"/>
    <col min="639" max="639" width="4.42578125" style="341" customWidth="1"/>
    <col min="640" max="640" width="4.140625" style="341" customWidth="1"/>
    <col min="641" max="641" width="3.42578125" style="341" bestFit="1" customWidth="1"/>
    <col min="642" max="642" width="5.140625" style="341" bestFit="1" customWidth="1"/>
    <col min="643" max="643" width="5.42578125" style="341" bestFit="1" customWidth="1"/>
    <col min="644" max="644" width="3.42578125" style="341" bestFit="1" customWidth="1"/>
    <col min="645" max="645" width="5.85546875" style="341" customWidth="1"/>
    <col min="646" max="646" width="4.7109375" style="341" customWidth="1"/>
    <col min="647" max="647" width="7.5703125" style="341" bestFit="1" customWidth="1"/>
    <col min="648" max="648" width="5.140625" style="341" customWidth="1"/>
    <col min="649" max="649" width="4.7109375" style="341" customWidth="1"/>
    <col min="650" max="652" width="5.42578125" style="341" customWidth="1"/>
    <col min="653" max="653" width="3.42578125" style="341" bestFit="1" customWidth="1"/>
    <col min="654" max="654" width="5.140625" style="341" bestFit="1" customWidth="1"/>
    <col min="655" max="655" width="5.42578125" style="341" bestFit="1" customWidth="1"/>
    <col min="656" max="656" width="3.42578125" style="341" bestFit="1" customWidth="1"/>
    <col min="657" max="657" width="7.85546875" style="341" bestFit="1" customWidth="1"/>
    <col min="658" max="658" width="3" style="341" bestFit="1" customWidth="1"/>
    <col min="659" max="659" width="7.5703125" style="341" bestFit="1" customWidth="1"/>
    <col min="660" max="666" width="5.140625" style="341" customWidth="1"/>
    <col min="667" max="667" width="8" style="341" customWidth="1"/>
    <col min="668" max="669" width="5.140625" style="341" customWidth="1"/>
    <col min="670" max="670" width="4.5703125" style="341" customWidth="1"/>
    <col min="671" max="671" width="6.28515625" style="341" customWidth="1"/>
    <col min="672" max="672" width="5.85546875" style="341" customWidth="1"/>
    <col min="673" max="673" width="5.42578125" style="341" customWidth="1"/>
    <col min="674" max="674" width="10.5703125" style="341" customWidth="1"/>
    <col min="675" max="675" width="3.85546875" style="341" customWidth="1"/>
    <col min="676" max="676" width="4.85546875" style="341" customWidth="1"/>
    <col min="677" max="677" width="5" style="341" customWidth="1"/>
    <col min="678" max="678" width="4" style="341" customWidth="1"/>
    <col min="679" max="679" width="3" style="341" bestFit="1" customWidth="1"/>
    <col min="680" max="680" width="3.28515625" style="341" bestFit="1" customWidth="1"/>
    <col min="681" max="681" width="3.42578125" style="341" bestFit="1" customWidth="1"/>
    <col min="682" max="682" width="5.140625" style="341" bestFit="1" customWidth="1"/>
    <col min="683" max="683" width="8.7109375" style="341"/>
    <col min="684" max="684" width="7.5703125" style="341" customWidth="1"/>
    <col min="685" max="685" width="9.5703125" style="341" bestFit="1" customWidth="1"/>
    <col min="686" max="686" width="6.42578125" style="341" bestFit="1" customWidth="1"/>
    <col min="687" max="687" width="6.5703125" style="341" customWidth="1"/>
    <col min="688" max="688" width="5.5703125" style="341" customWidth="1"/>
    <col min="689" max="689" width="6.28515625" style="341" customWidth="1"/>
    <col min="690" max="690" width="8" style="341" customWidth="1"/>
    <col min="691" max="691" width="7.85546875" style="341" customWidth="1"/>
    <col min="692" max="692" width="11.28515625" style="341" bestFit="1" customWidth="1"/>
    <col min="693" max="696" width="8.7109375" style="341"/>
    <col min="697" max="697" width="4.7109375" style="341" customWidth="1"/>
    <col min="698" max="698" width="3.85546875" style="341" customWidth="1"/>
    <col min="699" max="699" width="3.7109375" style="341" customWidth="1"/>
    <col min="700" max="700" width="4.42578125" style="341" customWidth="1"/>
    <col min="701" max="701" width="4.140625" style="341" customWidth="1"/>
    <col min="702" max="702" width="3.42578125" style="341" bestFit="1" customWidth="1"/>
    <col min="703" max="703" width="5.140625" style="341" bestFit="1" customWidth="1"/>
    <col min="704" max="704" width="5.42578125" style="341" bestFit="1" customWidth="1"/>
    <col min="705" max="705" width="3.42578125" style="341" bestFit="1" customWidth="1"/>
    <col min="706" max="706" width="5.85546875" style="341" customWidth="1"/>
    <col min="707" max="707" width="4.7109375" style="341" customWidth="1"/>
    <col min="708" max="708" width="7.5703125" style="341" bestFit="1" customWidth="1"/>
    <col min="709" max="709" width="5.140625" style="341" customWidth="1"/>
    <col min="710" max="710" width="4.7109375" style="341" customWidth="1"/>
    <col min="711" max="713" width="5.42578125" style="341" customWidth="1"/>
    <col min="714" max="714" width="3.42578125" style="341" bestFit="1" customWidth="1"/>
    <col min="715" max="715" width="5.140625" style="341" bestFit="1" customWidth="1"/>
    <col min="716" max="716" width="5.42578125" style="341" bestFit="1" customWidth="1"/>
    <col min="717" max="717" width="3.42578125" style="341" bestFit="1" customWidth="1"/>
    <col min="718" max="718" width="7.85546875" style="341" bestFit="1" customWidth="1"/>
    <col min="719" max="719" width="3" style="341" bestFit="1" customWidth="1"/>
    <col min="720" max="720" width="7.5703125" style="341" bestFit="1" customWidth="1"/>
    <col min="721" max="727" width="5.140625" style="341" customWidth="1"/>
    <col min="728" max="728" width="8" style="341" customWidth="1"/>
    <col min="729" max="730" width="5.140625" style="341" customWidth="1"/>
    <col min="731" max="731" width="4.5703125" style="341" customWidth="1"/>
    <col min="732" max="732" width="6.28515625" style="341" customWidth="1"/>
    <col min="733" max="733" width="5.85546875" style="341" customWidth="1"/>
    <col min="734" max="734" width="5.42578125" style="341" customWidth="1"/>
    <col min="735" max="16384" width="8.7109375" style="341"/>
  </cols>
  <sheetData>
    <row r="1" spans="1:681" x14ac:dyDescent="0.25">
      <c r="C1" s="341">
        <v>1</v>
      </c>
      <c r="BL1" s="341">
        <v>2</v>
      </c>
      <c r="BN1" s="341">
        <v>8</v>
      </c>
      <c r="DU1" s="341">
        <v>3</v>
      </c>
      <c r="DW1" s="341">
        <v>19</v>
      </c>
      <c r="GD1" s="341">
        <v>4</v>
      </c>
      <c r="GF1" s="341">
        <v>30</v>
      </c>
      <c r="IM1" s="341">
        <v>5</v>
      </c>
      <c r="IO1" s="341">
        <v>41</v>
      </c>
      <c r="KV1" s="341">
        <v>6</v>
      </c>
      <c r="KX1" s="341">
        <v>52</v>
      </c>
      <c r="NE1" s="341">
        <v>7</v>
      </c>
      <c r="NG1" s="341">
        <v>63</v>
      </c>
      <c r="PN1" s="341">
        <v>8</v>
      </c>
      <c r="PP1" s="341">
        <v>74</v>
      </c>
      <c r="RW1" s="341">
        <v>9</v>
      </c>
      <c r="RY1" s="341">
        <v>85</v>
      </c>
      <c r="UF1" s="341">
        <v>10</v>
      </c>
      <c r="UH1" s="341">
        <v>96</v>
      </c>
      <c r="WO1" s="341">
        <v>11</v>
      </c>
      <c r="WQ1" s="341">
        <v>107</v>
      </c>
    </row>
    <row r="2" spans="1:681" x14ac:dyDescent="0.25">
      <c r="A2" s="342" t="s">
        <v>94</v>
      </c>
    </row>
    <row r="3" spans="1:681" s="343" customFormat="1" ht="30.95" customHeight="1" x14ac:dyDescent="0.25">
      <c r="BM3" s="344"/>
      <c r="BN3" s="344"/>
      <c r="BO3" s="344"/>
      <c r="BP3" s="344"/>
      <c r="BQ3" s="344"/>
      <c r="BR3" s="344"/>
      <c r="BS3" s="344"/>
      <c r="DV3" s="344"/>
      <c r="DW3" s="344"/>
      <c r="DX3" s="344"/>
      <c r="DY3" s="344"/>
      <c r="DZ3" s="344"/>
      <c r="EA3" s="344"/>
      <c r="EB3" s="344"/>
      <c r="GE3" s="344"/>
      <c r="GF3" s="344"/>
      <c r="GG3" s="344"/>
      <c r="GH3" s="344"/>
      <c r="GI3" s="344"/>
      <c r="GJ3" s="344"/>
      <c r="GK3" s="344"/>
      <c r="IN3" s="344"/>
      <c r="IO3" s="344"/>
      <c r="IP3" s="344"/>
      <c r="IQ3" s="344"/>
      <c r="IR3" s="344"/>
      <c r="IS3" s="344"/>
      <c r="IT3" s="344"/>
      <c r="KW3" s="344"/>
      <c r="KX3" s="344"/>
      <c r="KY3" s="344"/>
      <c r="KZ3" s="344"/>
      <c r="LA3" s="344"/>
      <c r="LB3" s="344"/>
      <c r="LC3" s="344"/>
      <c r="NF3" s="344"/>
      <c r="NG3" s="344"/>
      <c r="NH3" s="344"/>
      <c r="NI3" s="344"/>
      <c r="NJ3" s="344"/>
      <c r="NK3" s="344"/>
      <c r="NL3" s="344"/>
      <c r="PO3" s="344"/>
      <c r="PP3" s="344"/>
      <c r="PQ3" s="344"/>
      <c r="PR3" s="344"/>
      <c r="PS3" s="344"/>
      <c r="PT3" s="344"/>
      <c r="PU3" s="344"/>
      <c r="RX3" s="344"/>
      <c r="RY3" s="344"/>
      <c r="RZ3" s="344"/>
      <c r="SA3" s="344"/>
      <c r="SB3" s="344"/>
      <c r="SC3" s="344"/>
      <c r="SD3" s="344"/>
      <c r="UG3" s="344"/>
      <c r="UH3" s="344"/>
      <c r="UI3" s="344"/>
      <c r="UJ3" s="344"/>
      <c r="UK3" s="344"/>
      <c r="UL3" s="344"/>
      <c r="UM3" s="344"/>
      <c r="WP3" s="344"/>
      <c r="WQ3" s="344"/>
      <c r="WR3" s="344"/>
      <c r="WS3" s="344"/>
      <c r="WT3" s="344"/>
      <c r="WU3" s="344"/>
      <c r="WV3" s="344"/>
      <c r="YY3" s="344"/>
      <c r="YZ3" s="344"/>
      <c r="ZA3" s="344"/>
      <c r="ZB3" s="344"/>
      <c r="ZC3" s="344"/>
      <c r="ZD3" s="344"/>
      <c r="ZE3" s="344"/>
    </row>
    <row r="4" spans="1:681" x14ac:dyDescent="0.25">
      <c r="A4" s="341">
        <f>INDEX(M4:M35,MATCH(U4,C4:C35,0),0)</f>
        <v>16</v>
      </c>
      <c r="B4" s="341">
        <v>1</v>
      </c>
      <c r="C4" s="341" t="str">
        <f>'Tournament Setup'!D6</f>
        <v>France</v>
      </c>
      <c r="D4" s="341">
        <f>SUM(E4:G4)</f>
        <v>0</v>
      </c>
      <c r="E4" s="341">
        <f>SUMPRODUCT(('Game Board'!$G$8:$G$31&lt;&gt;"")*('Game Board'!$F$8:$F$31=$C4)*('Game Board'!$G$8:$G$31&gt;'Game Board'!$H$8:$H$31)*1)+SUMPRODUCT(('Game Board'!$G$8:$G$31&lt;&gt;"")*('Game Board'!$I$8:$I$31=$C4)*('Game Board'!$H$8:$H$31&gt;'Game Board'!$G$8:$G$31)*1)</f>
        <v>0</v>
      </c>
      <c r="F4" s="341">
        <f>SUMPRODUCT(('Game Board'!$G$8:$G$31&lt;&gt;"")*('Game Board'!$F$8:$F$31=$C4)*('Game Board'!$G$8:$G$31='Game Board'!$H$8:$H$31)*1)+SUMPRODUCT(('Game Board'!$G$8:$G$31&lt;&gt;"")*('Game Board'!$I$8:$I$31=$C4)*('Game Board'!$G$8:$G$31='Game Board'!$H$8:$H$31)*1)</f>
        <v>0</v>
      </c>
      <c r="G4" s="341">
        <f>SUMPRODUCT(('Game Board'!$G$8:$G$31&lt;&gt;"")*('Game Board'!$F$8:$F$31=$C4)*('Game Board'!$G$8:$G$31&lt;'Game Board'!$H$8:$H$31)*1)+SUMPRODUCT(('Game Board'!$G$8:$G$31&lt;&gt;"")*('Game Board'!$I$8:$I$31=$C4)*('Game Board'!$H$8:$H$31&lt;'Game Board'!$G$8:$G$31)*1)</f>
        <v>0</v>
      </c>
      <c r="H4" s="341">
        <f>SUMIF('Game Board'!$F$8:$F$31,$C4,'Game Board'!$G$8:$G$31)+SUMIF('Game Board'!$I$8:$I$31,$C4,'Game Board'!$H$8:$H$31)</f>
        <v>0</v>
      </c>
      <c r="I4" s="341">
        <f>SUMIF('Game Board'!$F$8:$F$31,$C4,'Game Board'!$H$8:$H$31)+SUMIF('Game Board'!$I$8:$I$31,$C4,'Game Board'!$G$8:$G$31)</f>
        <v>0</v>
      </c>
      <c r="J4" s="341">
        <f>H4-I4</f>
        <v>0</v>
      </c>
      <c r="K4" s="341">
        <f>F4*1+E4*3</f>
        <v>0</v>
      </c>
      <c r="L4" s="341">
        <f>'Tournament Setup'!$E6</f>
        <v>16</v>
      </c>
      <c r="M4" s="341">
        <f>IF('Tournament Setup'!$F6&lt;&gt;"",-'Tournament Setup'!$F6,'Tournament Setup'!$E6)</f>
        <v>16</v>
      </c>
      <c r="N4" s="341">
        <f>RANK(K4,K4:K7)</f>
        <v>1</v>
      </c>
      <c r="O4" s="341">
        <f>SUMPRODUCT((N4:N7=N4)*(J4:J7&gt;J4)*1)</f>
        <v>0</v>
      </c>
      <c r="P4" s="341">
        <f>N4+O4</f>
        <v>1</v>
      </c>
      <c r="Q4" s="341">
        <f>SUMPRODUCT((N4:N7=N4)*(J4:J7=J4)*(H4:H7&gt;H4)*1)</f>
        <v>0</v>
      </c>
      <c r="R4" s="341">
        <f>P4+Q4</f>
        <v>1</v>
      </c>
      <c r="S4" s="341">
        <f>RANK(R4,R4:R7,1)+COUNTIF(R4:R4,R4)-1</f>
        <v>1</v>
      </c>
      <c r="T4" s="341">
        <v>1</v>
      </c>
      <c r="U4" s="341" t="str">
        <f>INDEX(C4:C7,MATCH(T4,S4:S7,0),0)</f>
        <v>France</v>
      </c>
      <c r="V4" s="341">
        <f>INDEX(R4:R7,MATCH(U4,C4:C7,0),0)</f>
        <v>1</v>
      </c>
      <c r="W4" s="341" t="str">
        <f>IF(V5=1,U4,"")</f>
        <v>France</v>
      </c>
      <c r="Z4" s="341">
        <f>SUMPRODUCT(('Game Board'!$F$8:$F$31=W4)*('Game Board'!$I$8:$I$31=W5)*('Game Board'!$G$8:$G$31&gt;'Game Board'!$H$8:$H$31)*1)+SUMPRODUCT(('Game Board'!$I$8:$I$31=W4)*('Game Board'!$F$8:$F$31=W5)*('Game Board'!$H$8:$H$31&gt;'Game Board'!$G$8:$G$31)*1)+SUMPRODUCT(('Game Board'!$F$8:$F$31=W4)*('Game Board'!$I$8:$I$31=W6)*('Game Board'!$G$8:$G$31&gt;'Game Board'!$H$8:$H$31)*1)+SUMPRODUCT(('Game Board'!$I$8:$I$31=W4)*('Game Board'!$F$8:$F$31=W6)*('Game Board'!$H$8:$H$31&gt;'Game Board'!$G$8:$G$31)*1)+SUMPRODUCT(('Game Board'!$F$8:$F$31=W4)*('Game Board'!$I$8:$I$31=W7)*('Game Board'!$G$8:$G$31&gt;'Game Board'!$H$8:$H$31)*1)+SUMPRODUCT(('Game Board'!$I$8:$I$31=W4)*('Game Board'!$F$8:$F$31=W7)*('Game Board'!$H$8:$H$31&gt;'Game Board'!$G$8:$G$31)*1)</f>
        <v>0</v>
      </c>
      <c r="AA4" s="341">
        <f>SUMPRODUCT(('Game Board'!$F$8:$F$31=W4)*('Game Board'!$I$8:$I$31=W5)*('Game Board'!$G$8:$G$31='Game Board'!$H$8:$H$31)*1)+SUMPRODUCT(('Game Board'!$I$8:$I$31=W4)*('Game Board'!$F$8:$F$31=W5)*('Game Board'!$G$8:$G$31='Game Board'!$H$8:$H$31)*1)+SUMPRODUCT(('Game Board'!$F$8:$F$31=W4)*('Game Board'!$I$8:$I$31=W6)*('Game Board'!$G$8:$G$31='Game Board'!$H$8:$H$31)*1)+SUMPRODUCT(('Game Board'!$I$8:$I$31=W4)*('Game Board'!$F$8:$F$31=W6)*('Game Board'!$G$8:$G$31='Game Board'!$H$8:$H$31)*1)+SUMPRODUCT(('Game Board'!$F$8:$F$31=W4)*('Game Board'!$I$8:$I$31=W7)*('Game Board'!$G$8:$G$31='Game Board'!$H$8:$H$31)*1)+SUMPRODUCT(('Game Board'!$I$8:$I$31=W4)*('Game Board'!$F$8:$F$31=W7)*('Game Board'!$G$8:$G$31='Game Board'!$H$8:$H$31)*1)</f>
        <v>3</v>
      </c>
      <c r="AB4" s="341">
        <f>SUMPRODUCT(('Game Board'!$F$8:$F$31=W4)*('Game Board'!$I$8:$I$31=W5)*('Game Board'!$G$8:$G$31&lt;'Game Board'!$H$8:$H$31)*1)+SUMPRODUCT(('Game Board'!$I$8:$I$31=W4)*('Game Board'!$F$8:$F$31=W5)*('Game Board'!$H$8:$H$31&lt;'Game Board'!$G$8:$G$31)*1)+SUMPRODUCT(('Game Board'!$F$8:$F$31=W4)*('Game Board'!$I$8:$I$31=W6)*('Game Board'!$G$8:$G$31&lt;'Game Board'!$H$8:$H$31)*1)+SUMPRODUCT(('Game Board'!$I$8:$I$31=W4)*('Game Board'!$F$8:$F$31=W6)*('Game Board'!$H$8:$H$31&lt;'Game Board'!$G$8:$G$31)*1)+SUMPRODUCT(('Game Board'!$F$8:$F$31=W4)*('Game Board'!$I$8:$I$31=W7)*('Game Board'!$G$8:$G$31&lt;'Game Board'!$H$8:$H$31)*1)+SUMPRODUCT(('Game Board'!$I$8:$I$31=W4)*('Game Board'!$F$8:$F$31=W7)*('Game Board'!$H$8:$H$31&lt;'Game Board'!$G$8:$G$31)*1)</f>
        <v>0</v>
      </c>
      <c r="AC4" s="341">
        <f>SUMIFS('Game Board'!$G$8:$G$31,'Game Board'!$F$8:$F$31,W4,'Game Board'!$I$8:$I$31,W5)+SUMIFS('Game Board'!$G$8:$G$31,'Game Board'!$F$8:$F$31,W4,'Game Board'!$I$8:$I$31,W6)+SUMIFS('Game Board'!$G$8:$G$31,'Game Board'!$F$8:$F$31,W4,'Game Board'!$I$8:$I$31,W7)+SUMIFS('Game Board'!$H$8:$H$31,'Game Board'!$I$8:$I$31,W4,'Game Board'!$F$8:$F$31,W5)+SUMIFS('Game Board'!$H$8:$H$31,'Game Board'!$I$8:$I$31,W4,'Game Board'!$F$8:$F$31,W6)+SUMIFS('Game Board'!$H$8:$H$31,'Game Board'!$I$8:$I$31,W4,'Game Board'!$F$8:$F$31,W7)</f>
        <v>0</v>
      </c>
      <c r="AD4" s="341">
        <f>SUMIFS('Game Board'!$H$8:$H$31,'Game Board'!$F$8:$F$31,W4,'Game Board'!$I$8:$I$31,W5)+SUMIFS('Game Board'!$H$8:$H$31,'Game Board'!$F$8:$F$31,W4,'Game Board'!$I$8:$I$31,W6)+SUMIFS('Game Board'!$H$8:$H$31,'Game Board'!$F$8:$F$31,W4,'Game Board'!$I$8:$I$31,W7)+SUMIFS('Game Board'!$G$8:$G$31,'Game Board'!$I$8:$I$31,W4,'Game Board'!$F$8:$F$31,W5)+SUMIFS('Game Board'!$G$8:$G$31,'Game Board'!$I$8:$I$31,W4,'Game Board'!$F$8:$F$31,W6)+SUMIFS('Game Board'!$G$8:$G$31,'Game Board'!$I$8:$I$31,W4,'Game Board'!$F$8:$F$31,W7)</f>
        <v>0</v>
      </c>
      <c r="AE4" s="341">
        <f>AC4-AD4</f>
        <v>0</v>
      </c>
      <c r="AF4" s="341">
        <f>AA4*1+Z4*3</f>
        <v>3</v>
      </c>
      <c r="AG4" s="341">
        <f>IF(W4&lt;&gt;"",SUMPRODUCT((V4:V7=V4)*(AF4:AF7&gt;AF4)*1),0)</f>
        <v>0</v>
      </c>
      <c r="AH4" s="341">
        <f>IF(W4&lt;&gt;"",SUMPRODUCT((AG4:AG7=AG4)*(AE4:AE7&gt;AE4)*1),0)</f>
        <v>0</v>
      </c>
      <c r="AI4" s="341">
        <f t="shared" ref="AI4:AI19" si="0">AG4+AH4</f>
        <v>0</v>
      </c>
      <c r="AJ4" s="341">
        <f>IF(W4&lt;&gt;"",SUMPRODUCT((AI4:AI7=AI4)*(AG4:AG7=AG4)*(AC4:AC7&gt;AC4)*1),0)</f>
        <v>0</v>
      </c>
      <c r="AK4" s="341">
        <f>V4+AI4+AJ4</f>
        <v>1</v>
      </c>
      <c r="AL4" s="341">
        <v>0</v>
      </c>
      <c r="AM4" s="341">
        <v>0</v>
      </c>
      <c r="AN4" s="341">
        <v>0</v>
      </c>
      <c r="AO4" s="341">
        <v>0</v>
      </c>
      <c r="AP4" s="341">
        <v>0</v>
      </c>
      <c r="AQ4" s="341">
        <v>0</v>
      </c>
      <c r="AR4" s="341">
        <v>0</v>
      </c>
      <c r="AS4" s="341">
        <v>0</v>
      </c>
      <c r="AT4" s="341">
        <v>0</v>
      </c>
      <c r="AU4" s="341">
        <v>0</v>
      </c>
      <c r="AV4" s="341">
        <v>0</v>
      </c>
      <c r="AW4" s="341">
        <f>AK4+AU4+AV4</f>
        <v>1</v>
      </c>
      <c r="AX4" s="341">
        <v>0</v>
      </c>
      <c r="AY4" s="341">
        <v>0</v>
      </c>
      <c r="AZ4" s="341">
        <v>0</v>
      </c>
      <c r="BA4" s="341">
        <v>0</v>
      </c>
      <c r="BB4" s="341">
        <v>0</v>
      </c>
      <c r="BC4" s="341">
        <v>0</v>
      </c>
      <c r="BD4" s="341">
        <v>0</v>
      </c>
      <c r="BE4" s="341">
        <v>0</v>
      </c>
      <c r="BF4" s="341">
        <v>0</v>
      </c>
      <c r="BG4" s="341">
        <v>0</v>
      </c>
      <c r="BH4" s="341">
        <v>0</v>
      </c>
      <c r="BI4" s="341">
        <f>AW4+BG4+BH4</f>
        <v>1</v>
      </c>
      <c r="BJ4" s="341">
        <f>SUMPRODUCT((BI4:BI7=BI4)*(A4:A7&gt;A4)*1)</f>
        <v>0</v>
      </c>
      <c r="BK4" s="341">
        <f>BJ4+BI4</f>
        <v>1</v>
      </c>
      <c r="BL4" s="341" t="str">
        <f>C4</f>
        <v>France</v>
      </c>
      <c r="BM4" s="341">
        <f ca="1">SUM(BN4:BP4)</f>
        <v>0</v>
      </c>
      <c r="BN4" s="341">
        <f ca="1">SUMPRODUCT((OFFSET('Game Board'!$G$8:$G$31,0,BN$1)&lt;&gt;"")*(OFFSET('Game Board'!$F$8:$F$31,0,BN$1)=$C4)*(OFFSET('Game Board'!$G$8:$G$31,0,BN$1)&gt;OFFSET('Game Board'!$H$8:$H$31,0,BN$1))*1)+SUMPRODUCT((OFFSET('Game Board'!$G$8:$G$31,0,BN$1)&lt;&gt;"")*(OFFSET('Game Board'!$I$8:$I$31,0,BN$1)=$C4)*(OFFSET('Game Board'!$H$8:$H$31,0,BN$1)&gt;OFFSET('Game Board'!$G$8:$G$31,0,BN$1))*1)</f>
        <v>0</v>
      </c>
      <c r="BO4" s="341">
        <f ca="1">SUMPRODUCT((OFFSET('Game Board'!$G$8:$G$31,0,BN$1)&lt;&gt;"")*(OFFSET('Game Board'!$F$8:$F$31,0,BN$1)=$C4)*(OFFSET('Game Board'!$G$8:$G$31,0,BN$1)=OFFSET('Game Board'!$H$8:$H$31,0,BN$1))*1)+SUMPRODUCT((OFFSET('Game Board'!$G$8:$G$31,0,BN$1)&lt;&gt;"")*(OFFSET('Game Board'!$I$8:$I$31,0,BN$1)=$C4)*(OFFSET('Game Board'!$G$8:$G$31,0,BN$1)=OFFSET('Game Board'!$H$8:$H$31,0,BN$1))*1)</f>
        <v>0</v>
      </c>
      <c r="BP4" s="341">
        <f ca="1">SUMPRODUCT((OFFSET('Game Board'!$G$8:$G$31,0,BN$1)&lt;&gt;"")*(OFFSET('Game Board'!$F$8:$F$31,0,BN$1)=$C4)*(OFFSET('Game Board'!$G$8:$G$31,0,BN$1)&lt;OFFSET('Game Board'!$H$8:$H$31,0,BN$1))*1)+SUMPRODUCT((OFFSET('Game Board'!$G$8:$G$31,0,BN$1)&lt;&gt;"")*(OFFSET('Game Board'!$I$8:$I$31,0,BN$1)=$C4)*(OFFSET('Game Board'!$H$8:$H$31,0,BN$1)&lt;OFFSET('Game Board'!$G$8:$G$31,0,BN$1))*1)</f>
        <v>0</v>
      </c>
      <c r="BQ4" s="341">
        <f ca="1">SUMIF(OFFSET('Game Board'!$F$8:$F$31,0,BN$1),$C4,OFFSET('Game Board'!$G$8:$G$31,0,BN$1))+SUMIF(OFFSET('Game Board'!$I$8:$I$31,0,BN$1),$C4,OFFSET('Game Board'!$H$8:$H$31,0,BN$1))</f>
        <v>0</v>
      </c>
      <c r="BR4" s="341">
        <f ca="1">SUMIF(OFFSET('Game Board'!$F$8:$F$31,0,BN$1),$C4,OFFSET('Game Board'!$H$8:$H$31,0,BN$1))+SUMIF(OFFSET('Game Board'!$I$8:$I$31,0,BN$1),$C4,OFFSET('Game Board'!$G$8:$G$31,0,BN$1))</f>
        <v>0</v>
      </c>
      <c r="BS4" s="341">
        <f ca="1">BQ4-BR4</f>
        <v>0</v>
      </c>
      <c r="BT4" s="341">
        <f ca="1">BO4*1+BN4*3</f>
        <v>0</v>
      </c>
      <c r="BU4" s="341">
        <f ca="1">INDEX($L$4:$L$35,MATCH(CD4,$C$4:$C$35,0),0)</f>
        <v>16</v>
      </c>
      <c r="BV4" s="341">
        <f>'Tournament Setup'!$F6</f>
        <v>0</v>
      </c>
      <c r="BW4" s="341">
        <f ca="1">RANK(BT4,BT4:BT7)</f>
        <v>1</v>
      </c>
      <c r="BX4" s="341">
        <f ca="1">SUMPRODUCT((BW4:BW7=BW4)*(BS4:BS7&gt;BS4)*1)</f>
        <v>0</v>
      </c>
      <c r="BY4" s="341">
        <f ca="1">BW4+BX4</f>
        <v>1</v>
      </c>
      <c r="BZ4" s="341">
        <f ca="1">SUMPRODUCT((BW4:BW7=BW4)*(BS4:BS7=BS4)*(BQ4:BQ7&gt;BQ4)*1)</f>
        <v>0</v>
      </c>
      <c r="CA4" s="341">
        <f ca="1">BY4+BZ4</f>
        <v>1</v>
      </c>
      <c r="CB4" s="341">
        <f ca="1">RANK(CA4,CA4:CA7,1)+COUNTIF(CA4:CA4,CA4)-1</f>
        <v>1</v>
      </c>
      <c r="CC4" s="341">
        <v>1</v>
      </c>
      <c r="CD4" s="341" t="str">
        <f ca="1">INDEX(BL4:BL7,MATCH(CC4,CB4:CB7,0),0)</f>
        <v>France</v>
      </c>
      <c r="CE4" s="341">
        <f ca="1">INDEX(CA4:CA7,MATCH(CD4,BL4:BL7,0),0)</f>
        <v>1</v>
      </c>
      <c r="CF4" s="341" t="str">
        <f ca="1">IF(CE5=1,CD4,"")</f>
        <v>France</v>
      </c>
      <c r="CI4" s="341">
        <f ca="1">SUMPRODUCT((OFFSET('Game Board'!$F$8:$F$31,0,BN$1)=CF4)*(OFFSET('Game Board'!$I$8:$I$31,0,BN$1)=CF5)*(OFFSET('Game Board'!$G$8:$G$31,0,BN$1)&gt;OFFSET('Game Board'!$H$8:$H$31,0,BN$1))*1)+SUMPRODUCT((OFFSET('Game Board'!$I$8:$I$31,0,BN$1)=CF4)*(OFFSET('Game Board'!$F$8:$F$31,0,BN$1)=CF5)*(OFFSET('Game Board'!$H$8:$H$31,0,BN$1)&gt;OFFSET('Game Board'!$G$8:$G$31,0,BN$1))*1)+SUMPRODUCT((OFFSET('Game Board'!$F$8:$F$31,0,BN$1)=CF4)*(OFFSET('Game Board'!$I$8:$I$31,0,BN$1)=CF6)*(OFFSET('Game Board'!$G$8:$G$31,0,BN$1)&gt;OFFSET('Game Board'!$H$8:$H$31,0,BN$1))*1)+SUMPRODUCT((OFFSET('Game Board'!$I$8:$I$31,0,BN$1)=CF4)*(OFFSET('Game Board'!$F$8:$F$31,0,BN$1)=CF6)*(OFFSET('Game Board'!$H$8:$H$31,0,BN$1)&gt;OFFSET('Game Board'!$G$8:$G$31,0,BN$1))*1)+SUMPRODUCT((OFFSET('Game Board'!$F$8:$F$31,0,BN$1)=CF4)*(OFFSET('Game Board'!$I$8:$I$31,0,BN$1)=CF7)*(OFFSET('Game Board'!$G$8:$G$31,0,BN$1)&gt;OFFSET('Game Board'!$H$8:$H$31,0,BN$1))*1)+SUMPRODUCT((OFFSET('Game Board'!$I$8:$I$31,0,BN$1)=CF4)*(OFFSET('Game Board'!$F$8:$F$31,0,BN$1)=CF7)*(OFFSET('Game Board'!$H$8:$H$31,0,BN$1)&gt;OFFSET('Game Board'!$G$8:$G$31,0,BN$1))*1)</f>
        <v>0</v>
      </c>
      <c r="CJ4" s="341">
        <f ca="1">SUMPRODUCT((OFFSET('Game Board'!$F$8:$F$31,0,BN$1)=CF4)*(OFFSET('Game Board'!$I$8:$I$31,0,BN$1)=CF5)*(OFFSET('Game Board'!$G$8:$G$31,0,BN$1)=OFFSET('Game Board'!$H$8:$H$31,0,BN$1))*1)+SUMPRODUCT((OFFSET('Game Board'!$I$8:$I$31,0,BN$1)=CF4)*(OFFSET('Game Board'!$F$8:$F$31,0,BN$1)=CF5)*(OFFSET('Game Board'!$G$8:$G$31,0,BN$1)=OFFSET('Game Board'!$H$8:$H$31,0,BN$1))*1)+SUMPRODUCT((OFFSET('Game Board'!$F$8:$F$31,0,BN$1)=CF4)*(OFFSET('Game Board'!$I$8:$I$31,0,BN$1)=CF6)*(OFFSET('Game Board'!$G$8:$G$31,0,BN$1)=OFFSET('Game Board'!$H$8:$H$31,0,BN$1))*1)+SUMPRODUCT((OFFSET('Game Board'!$I$8:$I$31,0,BN$1)=CF4)*(OFFSET('Game Board'!$F$8:$F$31,0,BN$1)=CF6)*(OFFSET('Game Board'!$G$8:$G$31,0,BN$1)=OFFSET('Game Board'!$H$8:$H$31,0,BN$1))*1)+SUMPRODUCT((OFFSET('Game Board'!$F$8:$F$31,0,BN$1)=CF4)*(OFFSET('Game Board'!$I$8:$I$31,0,BN$1)=CF7)*(OFFSET('Game Board'!$G$8:$G$31,0,BN$1)=OFFSET('Game Board'!$H$8:$H$31,0,BN$1))*1)+SUMPRODUCT((OFFSET('Game Board'!$I$8:$I$31,0,BN$1)=CF4)*(OFFSET('Game Board'!$F$8:$F$31,0,BN$1)=CF7)*(OFFSET('Game Board'!$G$8:$G$31,0,BN$1)=OFFSET('Game Board'!$H$8:$H$31,0,BN$1))*1)</f>
        <v>3</v>
      </c>
      <c r="CK4" s="341">
        <f ca="1">SUMPRODUCT((OFFSET('Game Board'!$F$8:$F$31,0,BN$1)=CF4)*(OFFSET('Game Board'!$I$8:$I$31,0,BN$1)=CF5)*(OFFSET('Game Board'!$G$8:$G$31,0,BN$1)&lt;OFFSET('Game Board'!$H$8:$H$31,0,BN$1))*1)+SUMPRODUCT((OFFSET('Game Board'!$I$8:$I$31,0,BN$1)=CF4)*(OFFSET('Game Board'!$F$8:$F$31,0,BN$1)=CF5)*(OFFSET('Game Board'!$H$8:$H$31,0,BN$1)&lt;OFFSET('Game Board'!$G$8:$G$31,0,BN$1))*1)+SUMPRODUCT((OFFSET('Game Board'!$F$8:$F$31,0,BN$1)=CF4)*(OFFSET('Game Board'!$I$8:$I$31,0,BN$1)=CF6)*(OFFSET('Game Board'!$G$8:$G$31,0,BN$1)&lt;OFFSET('Game Board'!$H$8:$H$31,0,BN$1))*1)+SUMPRODUCT((OFFSET('Game Board'!$I$8:$I$31,0,BN$1)=CF4)*(OFFSET('Game Board'!$F$8:$F$31,0,BN$1)=CF6)*(OFFSET('Game Board'!$H$8:$H$31,0,BN$1)&lt;OFFSET('Game Board'!$G$8:$G$31,0,BN$1))*1)+SUMPRODUCT((OFFSET('Game Board'!$F$8:$F$31,0,BN$1)=CF4)*(OFFSET('Game Board'!$I$8:$I$31,0,BN$1)=CF7)*(OFFSET('Game Board'!$G$8:$G$31,0,BN$1)&lt;OFFSET('Game Board'!$H$8:$H$31,0,BN$1))*1)+SUMPRODUCT((OFFSET('Game Board'!$I$8:$I$31,0,BN$1)=CF4)*(OFFSET('Game Board'!$F$8:$F$31,0,BN$1)=CF7)*(OFFSET('Game Board'!$H$8:$H$31,0,BN$1)&lt;OFFSET('Game Board'!$G$8:$G$31,0,BN$1))*1)</f>
        <v>0</v>
      </c>
      <c r="CL4" s="341">
        <f ca="1">SUMIFS(OFFSET('Game Board'!$G$8:$G$31,0,BN$1),OFFSET('Game Board'!$F$8:$F$31,0,BN$1),CF4,OFFSET('Game Board'!$I$8:$I$31,0,BN$1),CF5)+SUMIFS(OFFSET('Game Board'!$G$8:$G$31,0,BN$1),OFFSET('Game Board'!$F$8:$F$31,0,BN$1),CF4,OFFSET('Game Board'!$I$8:$I$31,0,BN$1),CF6)+SUMIFS(OFFSET('Game Board'!$G$8:$G$31,0,BN$1),OFFSET('Game Board'!$F$8:$F$31,0,BN$1),CF4,OFFSET('Game Board'!$I$8:$I$31,0,BN$1),CF7)+SUMIFS(OFFSET('Game Board'!$H$8:$H$31,0,BN$1),OFFSET('Game Board'!$I$8:$I$31,0,BN$1),CF4,OFFSET('Game Board'!$F$8:$F$31,0,BN$1),CF5)+SUMIFS(OFFSET('Game Board'!$H$8:$H$31,0,BN$1),OFFSET('Game Board'!$I$8:$I$31,0,BN$1),CF4,OFFSET('Game Board'!$F$8:$F$31,0,BN$1),CF6)+SUMIFS(OFFSET('Game Board'!$H$8:$H$31,0,BN$1),OFFSET('Game Board'!$I$8:$I$31,0,BN$1),CF4,OFFSET('Game Board'!$F$8:$F$31,0,BN$1),CF7)</f>
        <v>0</v>
      </c>
      <c r="CM4" s="341">
        <f ca="1">SUMIFS(OFFSET('Game Board'!$H$8:$H$31,0,BN$1),OFFSET('Game Board'!$F$8:$F$31,0,BN$1),CF4,OFFSET('Game Board'!$I$8:$I$31,0,BN$1),CF5)+SUMIFS(OFFSET('Game Board'!$H$8:$H$31,0,BN$1),OFFSET('Game Board'!$F$8:$F$31,0,BN$1),CF4,OFFSET('Game Board'!$I$8:$I$31,0,BN$1),CF6)+SUMIFS(OFFSET('Game Board'!$H$8:$H$31,0,BN$1),OFFSET('Game Board'!$F$8:$F$31,0,BN$1),CF4,OFFSET('Game Board'!$I$8:$I$31,0,BN$1),CF7)+SUMIFS(OFFSET('Game Board'!$G$8:$G$31,0,BN$1),OFFSET('Game Board'!$I$8:$I$31,0,BN$1),CF4,OFFSET('Game Board'!$F$8:$F$31,0,BN$1),CF5)+SUMIFS(OFFSET('Game Board'!$G$8:$G$31,0,BN$1),OFFSET('Game Board'!$I$8:$I$31,0,BN$1),CF4,OFFSET('Game Board'!$F$8:$F$31,0,BN$1),CF6)+SUMIFS(OFFSET('Game Board'!$G$8:$G$31,0,BN$1),OFFSET('Game Board'!$I$8:$I$31,0,BN$1),CF4,OFFSET('Game Board'!$F$8:$F$31,0,BN$1),CF7)</f>
        <v>0</v>
      </c>
      <c r="CN4" s="341">
        <f ca="1">CL4-CM4</f>
        <v>0</v>
      </c>
      <c r="CO4" s="341">
        <f ca="1">CJ4*1+CI4*3</f>
        <v>3</v>
      </c>
      <c r="CP4" s="341">
        <f ca="1">IF(CF4&lt;&gt;"",SUMPRODUCT((CE4:CE7=CE4)*(CO4:CO7&gt;CO4)*1),0)</f>
        <v>0</v>
      </c>
      <c r="CQ4" s="341">
        <f ca="1">IF(CF4&lt;&gt;"",SUMPRODUCT((CP4:CP7=CP4)*(CN4:CN7&gt;CN4)*1),0)</f>
        <v>0</v>
      </c>
      <c r="CR4" s="341">
        <f t="shared" ref="CR4:CR19" ca="1" si="1">CP4+CQ4</f>
        <v>0</v>
      </c>
      <c r="CS4" s="341">
        <f ca="1">IF(CF4&lt;&gt;"",SUMPRODUCT((CR4:CR7=CR4)*(CP4:CP7=CP4)*(CL4:CL7&gt;CL4)*1),0)</f>
        <v>0</v>
      </c>
      <c r="CT4" s="341">
        <f ca="1">CE4+CR4+CS4</f>
        <v>1</v>
      </c>
      <c r="CU4" s="341">
        <v>0</v>
      </c>
      <c r="CV4" s="341">
        <v>0</v>
      </c>
      <c r="CW4" s="341">
        <v>0</v>
      </c>
      <c r="CX4" s="341">
        <v>0</v>
      </c>
      <c r="CY4" s="341">
        <v>0</v>
      </c>
      <c r="CZ4" s="341">
        <v>0</v>
      </c>
      <c r="DA4" s="341">
        <v>0</v>
      </c>
      <c r="DB4" s="341">
        <v>0</v>
      </c>
      <c r="DC4" s="341">
        <v>0</v>
      </c>
      <c r="DD4" s="341">
        <v>0</v>
      </c>
      <c r="DE4" s="341">
        <v>0</v>
      </c>
      <c r="DF4" s="341">
        <f ca="1">CT4+DD4+DE4</f>
        <v>1</v>
      </c>
      <c r="DG4" s="341">
        <v>0</v>
      </c>
      <c r="DH4" s="341">
        <v>0</v>
      </c>
      <c r="DI4" s="341">
        <v>0</v>
      </c>
      <c r="DJ4" s="341">
        <v>0</v>
      </c>
      <c r="DK4" s="341">
        <v>0</v>
      </c>
      <c r="DL4" s="341">
        <v>0</v>
      </c>
      <c r="DM4" s="341">
        <v>0</v>
      </c>
      <c r="DN4" s="341">
        <v>0</v>
      </c>
      <c r="DO4" s="341">
        <v>0</v>
      </c>
      <c r="DP4" s="341">
        <v>0</v>
      </c>
      <c r="DQ4" s="341">
        <v>0</v>
      </c>
      <c r="DR4" s="341">
        <f ca="1">DF4+DP4+DQ4</f>
        <v>1</v>
      </c>
      <c r="DS4" s="341">
        <f ca="1">SUMPRODUCT((DR4:DR7=DR4)*(BU4:BU7&gt;BU4)*1)</f>
        <v>0</v>
      </c>
      <c r="DT4" s="341">
        <f ca="1">DS4+DR4</f>
        <v>1</v>
      </c>
      <c r="DU4" s="341" t="str">
        <f>BL4</f>
        <v>France</v>
      </c>
      <c r="DV4" s="341">
        <f ca="1">SUM(DW4:DY4)</f>
        <v>0</v>
      </c>
      <c r="DW4" s="341">
        <f ca="1">SUMPRODUCT((OFFSET('Game Board'!$G$8:$G$31,0,DW$1)&lt;&gt;"")*(OFFSET('Game Board'!$F$8:$F$31,0,DW$1)=$C4)*(OFFSET('Game Board'!$G$8:$G$31,0,DW$1)&gt;OFFSET('Game Board'!$H$8:$H$31,0,DW$1))*1)+SUMPRODUCT((OFFSET('Game Board'!$G$8:$G$31,0,DW$1)&lt;&gt;"")*(OFFSET('Game Board'!$I$8:$I$31,0,DW$1)=$C4)*(OFFSET('Game Board'!$H$8:$H$31,0,DW$1)&gt;OFFSET('Game Board'!$G$8:$G$31,0,DW$1))*1)</f>
        <v>0</v>
      </c>
      <c r="DX4" s="341">
        <f ca="1">SUMPRODUCT((OFFSET('Game Board'!$G$8:$G$31,0,DW$1)&lt;&gt;"")*(OFFSET('Game Board'!$F$8:$F$31,0,DW$1)=$C4)*(OFFSET('Game Board'!$G$8:$G$31,0,DW$1)=OFFSET('Game Board'!$H$8:$H$31,0,DW$1))*1)+SUMPRODUCT((OFFSET('Game Board'!$G$8:$G$31,0,DW$1)&lt;&gt;"")*(OFFSET('Game Board'!$I$8:$I$31,0,DW$1)=$C4)*(OFFSET('Game Board'!$G$8:$G$31,0,DW$1)=OFFSET('Game Board'!$H$8:$H$31,0,DW$1))*1)</f>
        <v>0</v>
      </c>
      <c r="DY4" s="341">
        <f ca="1">SUMPRODUCT((OFFSET('Game Board'!$G$8:$G$31,0,DW$1)&lt;&gt;"")*(OFFSET('Game Board'!$F$8:$F$31,0,DW$1)=$C4)*(OFFSET('Game Board'!$G$8:$G$31,0,DW$1)&lt;OFFSET('Game Board'!$H$8:$H$31,0,DW$1))*1)+SUMPRODUCT((OFFSET('Game Board'!$G$8:$G$31,0,DW$1)&lt;&gt;"")*(OFFSET('Game Board'!$I$8:$I$31,0,DW$1)=$C4)*(OFFSET('Game Board'!$H$8:$H$31,0,DW$1)&lt;OFFSET('Game Board'!$G$8:$G$31,0,DW$1))*1)</f>
        <v>0</v>
      </c>
      <c r="DZ4" s="341">
        <f ca="1">SUMIF(OFFSET('Game Board'!$F$8:$F$31,0,DW$1),$C4,OFFSET('Game Board'!$G$8:$G$31,0,DW$1))+SUMIF(OFFSET('Game Board'!$I$8:$I$31,0,DW$1),$C4,OFFSET('Game Board'!$H$8:$H$31,0,DW$1))</f>
        <v>0</v>
      </c>
      <c r="EA4" s="341">
        <f ca="1">SUMIF(OFFSET('Game Board'!$F$8:$F$31,0,DW$1),$C4,OFFSET('Game Board'!$H$8:$H$31,0,DW$1))+SUMIF(OFFSET('Game Board'!$I$8:$I$31,0,DW$1),$C4,OFFSET('Game Board'!$G$8:$G$31,0,DW$1))</f>
        <v>0</v>
      </c>
      <c r="EB4" s="341">
        <f ca="1">DZ4-EA4</f>
        <v>0</v>
      </c>
      <c r="EC4" s="341">
        <f ca="1">DX4*1+DW4*3</f>
        <v>0</v>
      </c>
      <c r="ED4" s="341">
        <f ca="1">INDEX($L$4:$L$35,MATCH(EM4,$C$4:$C$35,0),0)</f>
        <v>16</v>
      </c>
      <c r="EE4" s="341">
        <f>'Tournament Setup'!$F6</f>
        <v>0</v>
      </c>
      <c r="EF4" s="341">
        <f ca="1">RANK(EC4,EC4:EC7)</f>
        <v>1</v>
      </c>
      <c r="EG4" s="341">
        <f ca="1">SUMPRODUCT((EF4:EF7=EF4)*(EB4:EB7&gt;EB4)*1)</f>
        <v>0</v>
      </c>
      <c r="EH4" s="341">
        <f ca="1">EF4+EG4</f>
        <v>1</v>
      </c>
      <c r="EI4" s="341">
        <f ca="1">SUMPRODUCT((EF4:EF7=EF4)*(EB4:EB7=EB4)*(DZ4:DZ7&gt;DZ4)*1)</f>
        <v>0</v>
      </c>
      <c r="EJ4" s="341">
        <f ca="1">EH4+EI4</f>
        <v>1</v>
      </c>
      <c r="EK4" s="341">
        <f ca="1">RANK(EJ4,EJ4:EJ7,1)+COUNTIF(EJ4:EJ4,EJ4)-1</f>
        <v>1</v>
      </c>
      <c r="EL4" s="341">
        <v>1</v>
      </c>
      <c r="EM4" s="341" t="str">
        <f ca="1">INDEX(DU4:DU7,MATCH(EL4,EK4:EK7,0),0)</f>
        <v>France</v>
      </c>
      <c r="EN4" s="341">
        <f ca="1">INDEX(EJ4:EJ7,MATCH(EM4,DU4:DU7,0),0)</f>
        <v>1</v>
      </c>
      <c r="EO4" s="341" t="str">
        <f ca="1">IF(EN5=1,EM4,"")</f>
        <v>France</v>
      </c>
      <c r="ER4" s="341">
        <f ca="1">SUMPRODUCT((OFFSET('Game Board'!$F$8:$F$31,0,DW$1)=EO4)*(OFFSET('Game Board'!$I$8:$I$31,0,DW$1)=EO5)*(OFFSET('Game Board'!$G$8:$G$31,0,DW$1)&gt;OFFSET('Game Board'!$H$8:$H$31,0,DW$1))*1)+SUMPRODUCT((OFFSET('Game Board'!$I$8:$I$31,0,DW$1)=EO4)*(OFFSET('Game Board'!$F$8:$F$31,0,DW$1)=EO5)*(OFFSET('Game Board'!$H$8:$H$31,0,DW$1)&gt;OFFSET('Game Board'!$G$8:$G$31,0,DW$1))*1)+SUMPRODUCT((OFFSET('Game Board'!$F$8:$F$31,0,DW$1)=EO4)*(OFFSET('Game Board'!$I$8:$I$31,0,DW$1)=EO6)*(OFFSET('Game Board'!$G$8:$G$31,0,DW$1)&gt;OFFSET('Game Board'!$H$8:$H$31,0,DW$1))*1)+SUMPRODUCT((OFFSET('Game Board'!$I$8:$I$31,0,DW$1)=EO4)*(OFFSET('Game Board'!$F$8:$F$31,0,DW$1)=EO6)*(OFFSET('Game Board'!$H$8:$H$31,0,DW$1)&gt;OFFSET('Game Board'!$G$8:$G$31,0,DW$1))*1)+SUMPRODUCT((OFFSET('Game Board'!$F$8:$F$31,0,DW$1)=EO4)*(OFFSET('Game Board'!$I$8:$I$31,0,DW$1)=EO7)*(OFFSET('Game Board'!$G$8:$G$31,0,DW$1)&gt;OFFSET('Game Board'!$H$8:$H$31,0,DW$1))*1)+SUMPRODUCT((OFFSET('Game Board'!$I$8:$I$31,0,DW$1)=EO4)*(OFFSET('Game Board'!$F$8:$F$31,0,DW$1)=EO7)*(OFFSET('Game Board'!$H$8:$H$31,0,DW$1)&gt;OFFSET('Game Board'!$G$8:$G$31,0,DW$1))*1)</f>
        <v>0</v>
      </c>
      <c r="ES4" s="341">
        <f ca="1">SUMPRODUCT((OFFSET('Game Board'!$F$8:$F$31,0,DW$1)=EO4)*(OFFSET('Game Board'!$I$8:$I$31,0,DW$1)=EO5)*(OFFSET('Game Board'!$G$8:$G$31,0,DW$1)=OFFSET('Game Board'!$H$8:$H$31,0,DW$1))*1)+SUMPRODUCT((OFFSET('Game Board'!$I$8:$I$31,0,DW$1)=EO4)*(OFFSET('Game Board'!$F$8:$F$31,0,DW$1)=EO5)*(OFFSET('Game Board'!$G$8:$G$31,0,DW$1)=OFFSET('Game Board'!$H$8:$H$31,0,DW$1))*1)+SUMPRODUCT((OFFSET('Game Board'!$F$8:$F$31,0,DW$1)=EO4)*(OFFSET('Game Board'!$I$8:$I$31,0,DW$1)=EO6)*(OFFSET('Game Board'!$G$8:$G$31,0,DW$1)=OFFSET('Game Board'!$H$8:$H$31,0,DW$1))*1)+SUMPRODUCT((OFFSET('Game Board'!$I$8:$I$31,0,DW$1)=EO4)*(OFFSET('Game Board'!$F$8:$F$31,0,DW$1)=EO6)*(OFFSET('Game Board'!$G$8:$G$31,0,DW$1)=OFFSET('Game Board'!$H$8:$H$31,0,DW$1))*1)+SUMPRODUCT((OFFSET('Game Board'!$F$8:$F$31,0,DW$1)=EO4)*(OFFSET('Game Board'!$I$8:$I$31,0,DW$1)=EO7)*(OFFSET('Game Board'!$G$8:$G$31,0,DW$1)=OFFSET('Game Board'!$H$8:$H$31,0,DW$1))*1)+SUMPRODUCT((OFFSET('Game Board'!$I$8:$I$31,0,DW$1)=EO4)*(OFFSET('Game Board'!$F$8:$F$31,0,DW$1)=EO7)*(OFFSET('Game Board'!$G$8:$G$31,0,DW$1)=OFFSET('Game Board'!$H$8:$H$31,0,DW$1))*1)</f>
        <v>3</v>
      </c>
      <c r="ET4" s="341">
        <f ca="1">SUMPRODUCT((OFFSET('Game Board'!$F$8:$F$31,0,DW$1)=EO4)*(OFFSET('Game Board'!$I$8:$I$31,0,DW$1)=EO5)*(OFFSET('Game Board'!$G$8:$G$31,0,DW$1)&lt;OFFSET('Game Board'!$H$8:$H$31,0,DW$1))*1)+SUMPRODUCT((OFFSET('Game Board'!$I$8:$I$31,0,DW$1)=EO4)*(OFFSET('Game Board'!$F$8:$F$31,0,DW$1)=EO5)*(OFFSET('Game Board'!$H$8:$H$31,0,DW$1)&lt;OFFSET('Game Board'!$G$8:$G$31,0,DW$1))*1)+SUMPRODUCT((OFFSET('Game Board'!$F$8:$F$31,0,DW$1)=EO4)*(OFFSET('Game Board'!$I$8:$I$31,0,DW$1)=EO6)*(OFFSET('Game Board'!$G$8:$G$31,0,DW$1)&lt;OFFSET('Game Board'!$H$8:$H$31,0,DW$1))*1)+SUMPRODUCT((OFFSET('Game Board'!$I$8:$I$31,0,DW$1)=EO4)*(OFFSET('Game Board'!$F$8:$F$31,0,DW$1)=EO6)*(OFFSET('Game Board'!$H$8:$H$31,0,DW$1)&lt;OFFSET('Game Board'!$G$8:$G$31,0,DW$1))*1)+SUMPRODUCT((OFFSET('Game Board'!$F$8:$F$31,0,DW$1)=EO4)*(OFFSET('Game Board'!$I$8:$I$31,0,DW$1)=EO7)*(OFFSET('Game Board'!$G$8:$G$31,0,DW$1)&lt;OFFSET('Game Board'!$H$8:$H$31,0,DW$1))*1)+SUMPRODUCT((OFFSET('Game Board'!$I$8:$I$31,0,DW$1)=EO4)*(OFFSET('Game Board'!$F$8:$F$31,0,DW$1)=EO7)*(OFFSET('Game Board'!$H$8:$H$31,0,DW$1)&lt;OFFSET('Game Board'!$G$8:$G$31,0,DW$1))*1)</f>
        <v>0</v>
      </c>
      <c r="EU4" s="341">
        <f ca="1">SUMIFS(OFFSET('Game Board'!$G$8:$G$31,0,DW$1),OFFSET('Game Board'!$F$8:$F$31,0,DW$1),EO4,OFFSET('Game Board'!$I$8:$I$31,0,DW$1),EO5)+SUMIFS(OFFSET('Game Board'!$G$8:$G$31,0,DW$1),OFFSET('Game Board'!$F$8:$F$31,0,DW$1),EO4,OFFSET('Game Board'!$I$8:$I$31,0,DW$1),EO6)+SUMIFS(OFFSET('Game Board'!$G$8:$G$31,0,DW$1),OFFSET('Game Board'!$F$8:$F$31,0,DW$1),EO4,OFFSET('Game Board'!$I$8:$I$31,0,DW$1),EO7)+SUMIFS(OFFSET('Game Board'!$H$8:$H$31,0,DW$1),OFFSET('Game Board'!$I$8:$I$31,0,DW$1),EO4,OFFSET('Game Board'!$F$8:$F$31,0,DW$1),EO5)+SUMIFS(OFFSET('Game Board'!$H$8:$H$31,0,DW$1),OFFSET('Game Board'!$I$8:$I$31,0,DW$1),EO4,OFFSET('Game Board'!$F$8:$F$31,0,DW$1),EO6)+SUMIFS(OFFSET('Game Board'!$H$8:$H$31,0,DW$1),OFFSET('Game Board'!$I$8:$I$31,0,DW$1),EO4,OFFSET('Game Board'!$F$8:$F$31,0,DW$1),EO7)</f>
        <v>0</v>
      </c>
      <c r="EV4" s="341">
        <f ca="1">SUMIFS(OFFSET('Game Board'!$H$8:$H$31,0,DW$1),OFFSET('Game Board'!$F$8:$F$31,0,DW$1),EO4,OFFSET('Game Board'!$I$8:$I$31,0,DW$1),EO5)+SUMIFS(OFFSET('Game Board'!$H$8:$H$31,0,DW$1),OFFSET('Game Board'!$F$8:$F$31,0,DW$1),EO4,OFFSET('Game Board'!$I$8:$I$31,0,DW$1),EO6)+SUMIFS(OFFSET('Game Board'!$H$8:$H$31,0,DW$1),OFFSET('Game Board'!$F$8:$F$31,0,DW$1),EO4,OFFSET('Game Board'!$I$8:$I$31,0,DW$1),EO7)+SUMIFS(OFFSET('Game Board'!$G$8:$G$31,0,DW$1),OFFSET('Game Board'!$I$8:$I$31,0,DW$1),EO4,OFFSET('Game Board'!$F$8:$F$31,0,DW$1),EO5)+SUMIFS(OFFSET('Game Board'!$G$8:$G$31,0,DW$1),OFFSET('Game Board'!$I$8:$I$31,0,DW$1),EO4,OFFSET('Game Board'!$F$8:$F$31,0,DW$1),EO6)+SUMIFS(OFFSET('Game Board'!$G$8:$G$31,0,DW$1),OFFSET('Game Board'!$I$8:$I$31,0,DW$1),EO4,OFFSET('Game Board'!$F$8:$F$31,0,DW$1),EO7)</f>
        <v>0</v>
      </c>
      <c r="EW4" s="341">
        <f ca="1">EU4-EV4</f>
        <v>0</v>
      </c>
      <c r="EX4" s="341">
        <f ca="1">ES4*1+ER4*3</f>
        <v>3</v>
      </c>
      <c r="EY4" s="341">
        <f ca="1">IF(EO4&lt;&gt;"",SUMPRODUCT((EN4:EN7=EN4)*(EX4:EX7&gt;EX4)*1),0)</f>
        <v>0</v>
      </c>
      <c r="EZ4" s="341">
        <f ca="1">IF(EO4&lt;&gt;"",SUMPRODUCT((EY4:EY7=EY4)*(EW4:EW7&gt;EW4)*1),0)</f>
        <v>0</v>
      </c>
      <c r="FA4" s="341">
        <f t="shared" ref="FA4:FA19" ca="1" si="2">EY4+EZ4</f>
        <v>0</v>
      </c>
      <c r="FB4" s="341">
        <f ca="1">IF(EO4&lt;&gt;"",SUMPRODUCT((FA4:FA7=FA4)*(EY4:EY7=EY4)*(EU4:EU7&gt;EU4)*1),0)</f>
        <v>0</v>
      </c>
      <c r="FC4" s="341">
        <f ca="1">EN4+FA4+FB4</f>
        <v>1</v>
      </c>
      <c r="FD4" s="341">
        <v>0</v>
      </c>
      <c r="FE4" s="341">
        <v>0</v>
      </c>
      <c r="FF4" s="341">
        <v>0</v>
      </c>
      <c r="FG4" s="341">
        <v>0</v>
      </c>
      <c r="FH4" s="341">
        <v>0</v>
      </c>
      <c r="FI4" s="341">
        <v>0</v>
      </c>
      <c r="FJ4" s="341">
        <v>0</v>
      </c>
      <c r="FK4" s="341">
        <v>0</v>
      </c>
      <c r="FL4" s="341">
        <v>0</v>
      </c>
      <c r="FM4" s="341">
        <v>0</v>
      </c>
      <c r="FN4" s="341">
        <v>0</v>
      </c>
      <c r="FO4" s="341">
        <f ca="1">FC4+FM4+FN4</f>
        <v>1</v>
      </c>
      <c r="FP4" s="341">
        <v>0</v>
      </c>
      <c r="FQ4" s="341">
        <v>0</v>
      </c>
      <c r="FR4" s="341">
        <v>0</v>
      </c>
      <c r="FS4" s="341">
        <v>0</v>
      </c>
      <c r="FT4" s="341">
        <v>0</v>
      </c>
      <c r="FU4" s="341">
        <v>0</v>
      </c>
      <c r="FV4" s="341">
        <v>0</v>
      </c>
      <c r="FW4" s="341">
        <v>0</v>
      </c>
      <c r="FX4" s="341">
        <v>0</v>
      </c>
      <c r="FY4" s="341">
        <v>0</v>
      </c>
      <c r="FZ4" s="341">
        <v>0</v>
      </c>
      <c r="GA4" s="341">
        <f ca="1">FO4+FY4+FZ4</f>
        <v>1</v>
      </c>
      <c r="GB4" s="341">
        <f ca="1">SUMPRODUCT((GA4:GA7=GA4)*(ED4:ED7&gt;ED4)*1)</f>
        <v>0</v>
      </c>
      <c r="GC4" s="341">
        <f ca="1">GB4+GA4</f>
        <v>1</v>
      </c>
      <c r="GD4" s="341" t="str">
        <f>DU4</f>
        <v>France</v>
      </c>
      <c r="GE4" s="341">
        <f t="shared" ref="GE4:GE19" ca="1" si="3">SUM(GF4:GH4)</f>
        <v>0</v>
      </c>
      <c r="GF4" s="341">
        <f ca="1">SUMPRODUCT((OFFSET('Game Board'!$G$8:$G$31,0,GF$1)&lt;&gt;"")*(OFFSET('Game Board'!$F$8:$F$31,0,GF$1)=$C4)*(OFFSET('Game Board'!$G$8:$G$31,0,GF$1)&gt;OFFSET('Game Board'!$H$8:$H$31,0,GF$1))*1)+SUMPRODUCT((OFFSET('Game Board'!$G$8:$G$31,0,GF$1)&lt;&gt;"")*(OFFSET('Game Board'!$I$8:$I$31,0,GF$1)=$C4)*(OFFSET('Game Board'!$H$8:$H$31,0,GF$1)&gt;OFFSET('Game Board'!$G$8:$G$31,0,GF$1))*1)</f>
        <v>0</v>
      </c>
      <c r="GG4" s="341">
        <f ca="1">SUMPRODUCT((OFFSET('Game Board'!$G$8:$G$31,0,GF$1)&lt;&gt;"")*(OFFSET('Game Board'!$F$8:$F$31,0,GF$1)=$C4)*(OFFSET('Game Board'!$G$8:$G$31,0,GF$1)=OFFSET('Game Board'!$H$8:$H$31,0,GF$1))*1)+SUMPRODUCT((OFFSET('Game Board'!$G$8:$G$31,0,GF$1)&lt;&gt;"")*(OFFSET('Game Board'!$I$8:$I$31,0,GF$1)=$C4)*(OFFSET('Game Board'!$G$8:$G$31,0,GF$1)=OFFSET('Game Board'!$H$8:$H$31,0,GF$1))*1)</f>
        <v>0</v>
      </c>
      <c r="GH4" s="341">
        <f ca="1">SUMPRODUCT((OFFSET('Game Board'!$G$8:$G$31,0,GF$1)&lt;&gt;"")*(OFFSET('Game Board'!$F$8:$F$31,0,GF$1)=$C4)*(OFFSET('Game Board'!$G$8:$G$31,0,GF$1)&lt;OFFSET('Game Board'!$H$8:$H$31,0,GF$1))*1)+SUMPRODUCT((OFFSET('Game Board'!$G$8:$G$31,0,GF$1)&lt;&gt;"")*(OFFSET('Game Board'!$I$8:$I$31,0,GF$1)=$C4)*(OFFSET('Game Board'!$H$8:$H$31,0,GF$1)&lt;OFFSET('Game Board'!$G$8:$G$31,0,GF$1))*1)</f>
        <v>0</v>
      </c>
      <c r="GI4" s="341">
        <f ca="1">SUMIF(OFFSET('Game Board'!$F$8:$F$31,0,GF$1),$C4,OFFSET('Game Board'!$G$8:$G$31,0,GF$1))+SUMIF(OFFSET('Game Board'!$I$8:$I$31,0,GF$1),$C4,OFFSET('Game Board'!$H$8:$H$31,0,GF$1))</f>
        <v>0</v>
      </c>
      <c r="GJ4" s="341">
        <f ca="1">SUMIF(OFFSET('Game Board'!$F$8:$F$31,0,GF$1),$C4,OFFSET('Game Board'!$H$8:$H$31,0,GF$1))+SUMIF(OFFSET('Game Board'!$I$8:$I$31,0,GF$1),$C4,OFFSET('Game Board'!$G$8:$G$31,0,GF$1))</f>
        <v>0</v>
      </c>
      <c r="GK4" s="341">
        <f t="shared" ref="GK4:GK19" ca="1" si="4">GI4-GJ4</f>
        <v>0</v>
      </c>
      <c r="GL4" s="341">
        <f t="shared" ref="GL4:GL19" ca="1" si="5">GG4*1+GF4*3</f>
        <v>0</v>
      </c>
      <c r="GM4" s="341">
        <f ca="1">INDEX($L$4:$L$35,MATCH(GV4,$C$4:$C$35,0),0)</f>
        <v>16</v>
      </c>
      <c r="GN4" s="341">
        <f>'Tournament Setup'!$F6</f>
        <v>0</v>
      </c>
      <c r="GO4" s="341">
        <f t="shared" ref="GO4" ca="1" si="6">RANK(GL4,GL4:GL7)</f>
        <v>1</v>
      </c>
      <c r="GP4" s="341">
        <f t="shared" ref="GP4" ca="1" si="7">SUMPRODUCT((GO4:GO7=GO4)*(GK4:GK7&gt;GK4)*1)</f>
        <v>0</v>
      </c>
      <c r="GQ4" s="341">
        <f t="shared" ref="GQ4:GQ19" ca="1" si="8">GO4+GP4</f>
        <v>1</v>
      </c>
      <c r="GR4" s="341">
        <f t="shared" ref="GR4" ca="1" si="9">SUMPRODUCT((GO4:GO7=GO4)*(GK4:GK7=GK4)*(GI4:GI7&gt;GI4)*1)</f>
        <v>0</v>
      </c>
      <c r="GS4" s="341">
        <f t="shared" ref="GS4:GS19" ca="1" si="10">GQ4+GR4</f>
        <v>1</v>
      </c>
      <c r="GT4" s="341">
        <f t="shared" ref="GT4" ca="1" si="11">RANK(GS4,GS4:GS7,1)+COUNTIF(GS4:GS4,GS4)-1</f>
        <v>1</v>
      </c>
      <c r="GU4" s="341">
        <v>1</v>
      </c>
      <c r="GV4" s="341" t="str">
        <f t="shared" ref="GV4" ca="1" si="12">INDEX(GD4:GD7,MATCH(GU4,GT4:GT7,0),0)</f>
        <v>France</v>
      </c>
      <c r="GW4" s="341">
        <f t="shared" ref="GW4" ca="1" si="13">INDEX(GS4:GS7,MATCH(GV4,GD4:GD7,0),0)</f>
        <v>1</v>
      </c>
      <c r="GX4" s="341" t="str">
        <f t="shared" ref="GX4" ca="1" si="14">IF(GW5=1,GV4,"")</f>
        <v>France</v>
      </c>
      <c r="HA4" s="341">
        <f ca="1">SUMPRODUCT((OFFSET('Game Board'!$F$8:$F$31,0,GF$1)=GX4)*(OFFSET('Game Board'!$I$8:$I$31,0,GF$1)=GX5)*(OFFSET('Game Board'!$G$8:$G$31,0,GF$1)&gt;OFFSET('Game Board'!$H$8:$H$31,0,GF$1))*1)+SUMPRODUCT((OFFSET('Game Board'!$I$8:$I$31,0,GF$1)=GX4)*(OFFSET('Game Board'!$F$8:$F$31,0,GF$1)=GX5)*(OFFSET('Game Board'!$H$8:$H$31,0,GF$1)&gt;OFFSET('Game Board'!$G$8:$G$31,0,GF$1))*1)+SUMPRODUCT((OFFSET('Game Board'!$F$8:$F$31,0,GF$1)=GX4)*(OFFSET('Game Board'!$I$8:$I$31,0,GF$1)=GX6)*(OFFSET('Game Board'!$G$8:$G$31,0,GF$1)&gt;OFFSET('Game Board'!$H$8:$H$31,0,GF$1))*1)+SUMPRODUCT((OFFSET('Game Board'!$I$8:$I$31,0,GF$1)=GX4)*(OFFSET('Game Board'!$F$8:$F$31,0,GF$1)=GX6)*(OFFSET('Game Board'!$H$8:$H$31,0,GF$1)&gt;OFFSET('Game Board'!$G$8:$G$31,0,GF$1))*1)+SUMPRODUCT((OFFSET('Game Board'!$F$8:$F$31,0,GF$1)=GX4)*(OFFSET('Game Board'!$I$8:$I$31,0,GF$1)=GX7)*(OFFSET('Game Board'!$G$8:$G$31,0,GF$1)&gt;OFFSET('Game Board'!$H$8:$H$31,0,GF$1))*1)+SUMPRODUCT((OFFSET('Game Board'!$I$8:$I$31,0,GF$1)=GX4)*(OFFSET('Game Board'!$F$8:$F$31,0,GF$1)=GX7)*(OFFSET('Game Board'!$H$8:$H$31,0,GF$1)&gt;OFFSET('Game Board'!$G$8:$G$31,0,GF$1))*1)</f>
        <v>0</v>
      </c>
      <c r="HB4" s="341">
        <f ca="1">SUMPRODUCT((OFFSET('Game Board'!$F$8:$F$31,0,GF$1)=GX4)*(OFFSET('Game Board'!$I$8:$I$31,0,GF$1)=GX5)*(OFFSET('Game Board'!$G$8:$G$31,0,GF$1)=OFFSET('Game Board'!$H$8:$H$31,0,GF$1))*1)+SUMPRODUCT((OFFSET('Game Board'!$I$8:$I$31,0,GF$1)=GX4)*(OFFSET('Game Board'!$F$8:$F$31,0,GF$1)=GX5)*(OFFSET('Game Board'!$G$8:$G$31,0,GF$1)=OFFSET('Game Board'!$H$8:$H$31,0,GF$1))*1)+SUMPRODUCT((OFFSET('Game Board'!$F$8:$F$31,0,GF$1)=GX4)*(OFFSET('Game Board'!$I$8:$I$31,0,GF$1)=GX6)*(OFFSET('Game Board'!$G$8:$G$31,0,GF$1)=OFFSET('Game Board'!$H$8:$H$31,0,GF$1))*1)+SUMPRODUCT((OFFSET('Game Board'!$I$8:$I$31,0,GF$1)=GX4)*(OFFSET('Game Board'!$F$8:$F$31,0,GF$1)=GX6)*(OFFSET('Game Board'!$G$8:$G$31,0,GF$1)=OFFSET('Game Board'!$H$8:$H$31,0,GF$1))*1)+SUMPRODUCT((OFFSET('Game Board'!$F$8:$F$31,0,GF$1)=GX4)*(OFFSET('Game Board'!$I$8:$I$31,0,GF$1)=GX7)*(OFFSET('Game Board'!$G$8:$G$31,0,GF$1)=OFFSET('Game Board'!$H$8:$H$31,0,GF$1))*1)+SUMPRODUCT((OFFSET('Game Board'!$I$8:$I$31,0,GF$1)=GX4)*(OFFSET('Game Board'!$F$8:$F$31,0,GF$1)=GX7)*(OFFSET('Game Board'!$G$8:$G$31,0,GF$1)=OFFSET('Game Board'!$H$8:$H$31,0,GF$1))*1)</f>
        <v>3</v>
      </c>
      <c r="HC4" s="341">
        <f ca="1">SUMPRODUCT((OFFSET('Game Board'!$F$8:$F$31,0,GF$1)=GX4)*(OFFSET('Game Board'!$I$8:$I$31,0,GF$1)=GX5)*(OFFSET('Game Board'!$G$8:$G$31,0,GF$1)&lt;OFFSET('Game Board'!$H$8:$H$31,0,GF$1))*1)+SUMPRODUCT((OFFSET('Game Board'!$I$8:$I$31,0,GF$1)=GX4)*(OFFSET('Game Board'!$F$8:$F$31,0,GF$1)=GX5)*(OFFSET('Game Board'!$H$8:$H$31,0,GF$1)&lt;OFFSET('Game Board'!$G$8:$G$31,0,GF$1))*1)+SUMPRODUCT((OFFSET('Game Board'!$F$8:$F$31,0,GF$1)=GX4)*(OFFSET('Game Board'!$I$8:$I$31,0,GF$1)=GX6)*(OFFSET('Game Board'!$G$8:$G$31,0,GF$1)&lt;OFFSET('Game Board'!$H$8:$H$31,0,GF$1))*1)+SUMPRODUCT((OFFSET('Game Board'!$I$8:$I$31,0,GF$1)=GX4)*(OFFSET('Game Board'!$F$8:$F$31,0,GF$1)=GX6)*(OFFSET('Game Board'!$H$8:$H$31,0,GF$1)&lt;OFFSET('Game Board'!$G$8:$G$31,0,GF$1))*1)+SUMPRODUCT((OFFSET('Game Board'!$F$8:$F$31,0,GF$1)=GX4)*(OFFSET('Game Board'!$I$8:$I$31,0,GF$1)=GX7)*(OFFSET('Game Board'!$G$8:$G$31,0,GF$1)&lt;OFFSET('Game Board'!$H$8:$H$31,0,GF$1))*1)+SUMPRODUCT((OFFSET('Game Board'!$I$8:$I$31,0,GF$1)=GX4)*(OFFSET('Game Board'!$F$8:$F$31,0,GF$1)=GX7)*(OFFSET('Game Board'!$H$8:$H$31,0,GF$1)&lt;OFFSET('Game Board'!$G$8:$G$31,0,GF$1))*1)</f>
        <v>0</v>
      </c>
      <c r="HD4" s="341">
        <f ca="1">SUMIFS(OFFSET('Game Board'!$G$8:$G$31,0,GF$1),OFFSET('Game Board'!$F$8:$F$31,0,GF$1),GX4,OFFSET('Game Board'!$I$8:$I$31,0,GF$1),GX5)+SUMIFS(OFFSET('Game Board'!$G$8:$G$31,0,GF$1),OFFSET('Game Board'!$F$8:$F$31,0,GF$1),GX4,OFFSET('Game Board'!$I$8:$I$31,0,GF$1),GX6)+SUMIFS(OFFSET('Game Board'!$G$8:$G$31,0,GF$1),OFFSET('Game Board'!$F$8:$F$31,0,GF$1),GX4,OFFSET('Game Board'!$I$8:$I$31,0,GF$1),GX7)+SUMIFS(OFFSET('Game Board'!$H$8:$H$31,0,GF$1),OFFSET('Game Board'!$I$8:$I$31,0,GF$1),GX4,OFFSET('Game Board'!$F$8:$F$31,0,GF$1),GX5)+SUMIFS(OFFSET('Game Board'!$H$8:$H$31,0,GF$1),OFFSET('Game Board'!$I$8:$I$31,0,GF$1),GX4,OFFSET('Game Board'!$F$8:$F$31,0,GF$1),GX6)+SUMIFS(OFFSET('Game Board'!$H$8:$H$31,0,GF$1),OFFSET('Game Board'!$I$8:$I$31,0,GF$1),GX4,OFFSET('Game Board'!$F$8:$F$31,0,GF$1),GX7)</f>
        <v>0</v>
      </c>
      <c r="HE4" s="341">
        <f ca="1">SUMIFS(OFFSET('Game Board'!$H$8:$H$31,0,GF$1),OFFSET('Game Board'!$F$8:$F$31,0,GF$1),GX4,OFFSET('Game Board'!$I$8:$I$31,0,GF$1),GX5)+SUMIFS(OFFSET('Game Board'!$H$8:$H$31,0,GF$1),OFFSET('Game Board'!$F$8:$F$31,0,GF$1),GX4,OFFSET('Game Board'!$I$8:$I$31,0,GF$1),GX6)+SUMIFS(OFFSET('Game Board'!$H$8:$H$31,0,GF$1),OFFSET('Game Board'!$F$8:$F$31,0,GF$1),GX4,OFFSET('Game Board'!$I$8:$I$31,0,GF$1),GX7)+SUMIFS(OFFSET('Game Board'!$G$8:$G$31,0,GF$1),OFFSET('Game Board'!$I$8:$I$31,0,GF$1),GX4,OFFSET('Game Board'!$F$8:$F$31,0,GF$1),GX5)+SUMIFS(OFFSET('Game Board'!$G$8:$G$31,0,GF$1),OFFSET('Game Board'!$I$8:$I$31,0,GF$1),GX4,OFFSET('Game Board'!$F$8:$F$31,0,GF$1),GX6)+SUMIFS(OFFSET('Game Board'!$G$8:$G$31,0,GF$1),OFFSET('Game Board'!$I$8:$I$31,0,GF$1),GX4,OFFSET('Game Board'!$F$8:$F$31,0,GF$1),GX7)</f>
        <v>0</v>
      </c>
      <c r="HF4" s="341">
        <f t="shared" ref="HF4:HF19" ca="1" si="15">HD4-HE4</f>
        <v>0</v>
      </c>
      <c r="HG4" s="341">
        <f t="shared" ref="HG4:HG19" ca="1" si="16">HB4*1+HA4*3</f>
        <v>3</v>
      </c>
      <c r="HH4" s="341">
        <f t="shared" ref="HH4" ca="1" si="17">IF(GX4&lt;&gt;"",SUMPRODUCT((GW4:GW7=GW4)*(HG4:HG7&gt;HG4)*1),0)</f>
        <v>0</v>
      </c>
      <c r="HI4" s="341">
        <f t="shared" ref="HI4" ca="1" si="18">IF(GX4&lt;&gt;"",SUMPRODUCT((HH4:HH7=HH4)*(HF4:HF7&gt;HF4)*1),0)</f>
        <v>0</v>
      </c>
      <c r="HJ4" s="341">
        <f t="shared" ref="HJ4:HJ19" ca="1" si="19">HH4+HI4</f>
        <v>0</v>
      </c>
      <c r="HK4" s="341">
        <f t="shared" ref="HK4" ca="1" si="20">IF(GX4&lt;&gt;"",SUMPRODUCT((HJ4:HJ7=HJ4)*(HH4:HH7=HH4)*(HD4:HD7&gt;HD4)*1),0)</f>
        <v>0</v>
      </c>
      <c r="HL4" s="341">
        <f t="shared" ref="HL4:HL19" ca="1" si="21">GW4+HJ4+HK4</f>
        <v>1</v>
      </c>
      <c r="HM4" s="341">
        <v>0</v>
      </c>
      <c r="HN4" s="341">
        <v>0</v>
      </c>
      <c r="HO4" s="341">
        <v>0</v>
      </c>
      <c r="HP4" s="341">
        <v>0</v>
      </c>
      <c r="HQ4" s="341">
        <v>0</v>
      </c>
      <c r="HR4" s="341">
        <v>0</v>
      </c>
      <c r="HS4" s="341">
        <v>0</v>
      </c>
      <c r="HT4" s="341">
        <v>0</v>
      </c>
      <c r="HU4" s="341">
        <v>0</v>
      </c>
      <c r="HV4" s="341">
        <v>0</v>
      </c>
      <c r="HW4" s="341">
        <v>0</v>
      </c>
      <c r="HX4" s="341">
        <f t="shared" ref="HX4:HX19" ca="1" si="22">HL4+HV4+HW4</f>
        <v>1</v>
      </c>
      <c r="HY4" s="341">
        <v>0</v>
      </c>
      <c r="HZ4" s="341">
        <v>0</v>
      </c>
      <c r="IA4" s="341">
        <v>0</v>
      </c>
      <c r="IB4" s="341">
        <v>0</v>
      </c>
      <c r="IC4" s="341">
        <v>0</v>
      </c>
      <c r="ID4" s="341">
        <v>0</v>
      </c>
      <c r="IE4" s="341">
        <v>0</v>
      </c>
      <c r="IF4" s="341">
        <v>0</v>
      </c>
      <c r="IG4" s="341">
        <v>0</v>
      </c>
      <c r="IH4" s="341">
        <v>0</v>
      </c>
      <c r="II4" s="341">
        <v>0</v>
      </c>
      <c r="IJ4" s="341">
        <f t="shared" ref="IJ4:IJ19" ca="1" si="23">HX4+IH4+II4</f>
        <v>1</v>
      </c>
      <c r="IK4" s="341">
        <f t="shared" ref="IK4" ca="1" si="24">SUMPRODUCT((IJ4:IJ7=IJ4)*(GM4:GM7&gt;GM4)*1)</f>
        <v>0</v>
      </c>
      <c r="IL4" s="341">
        <f t="shared" ref="IL4:IL19" ca="1" si="25">IK4+IJ4</f>
        <v>1</v>
      </c>
      <c r="IM4" s="341" t="str">
        <f>GD4</f>
        <v>France</v>
      </c>
      <c r="IN4" s="341">
        <f t="shared" ref="IN4:IN19" ca="1" si="26">SUM(IO4:IQ4)</f>
        <v>0</v>
      </c>
      <c r="IO4" s="341">
        <f ca="1">SUMPRODUCT((OFFSET('Game Board'!$G$8:$G$31,0,IO$1)&lt;&gt;"")*(OFFSET('Game Board'!$F$8:$F$31,0,IO$1)=$C4)*(OFFSET('Game Board'!$G$8:$G$31,0,IO$1)&gt;OFFSET('Game Board'!$H$8:$H$31,0,IO$1))*1)+SUMPRODUCT((OFFSET('Game Board'!$G$8:$G$31,0,IO$1)&lt;&gt;"")*(OFFSET('Game Board'!$I$8:$I$31,0,IO$1)=$C4)*(OFFSET('Game Board'!$H$8:$H$31,0,IO$1)&gt;OFFSET('Game Board'!$G$8:$G$31,0,IO$1))*1)</f>
        <v>0</v>
      </c>
      <c r="IP4" s="341">
        <f ca="1">SUMPRODUCT((OFFSET('Game Board'!$G$8:$G$31,0,IO$1)&lt;&gt;"")*(OFFSET('Game Board'!$F$8:$F$31,0,IO$1)=$C4)*(OFFSET('Game Board'!$G$8:$G$31,0,IO$1)=OFFSET('Game Board'!$H$8:$H$31,0,IO$1))*1)+SUMPRODUCT((OFFSET('Game Board'!$G$8:$G$31,0,IO$1)&lt;&gt;"")*(OFFSET('Game Board'!$I$8:$I$31,0,IO$1)=$C4)*(OFFSET('Game Board'!$G$8:$G$31,0,IO$1)=OFFSET('Game Board'!$H$8:$H$31,0,IO$1))*1)</f>
        <v>0</v>
      </c>
      <c r="IQ4" s="341">
        <f ca="1">SUMPRODUCT((OFFSET('Game Board'!$G$8:$G$31,0,IO$1)&lt;&gt;"")*(OFFSET('Game Board'!$F$8:$F$31,0,IO$1)=$C4)*(OFFSET('Game Board'!$G$8:$G$31,0,IO$1)&lt;OFFSET('Game Board'!$H$8:$H$31,0,IO$1))*1)+SUMPRODUCT((OFFSET('Game Board'!$G$8:$G$31,0,IO$1)&lt;&gt;"")*(OFFSET('Game Board'!$I$8:$I$31,0,IO$1)=$C4)*(OFFSET('Game Board'!$H$8:$H$31,0,IO$1)&lt;OFFSET('Game Board'!$G$8:$G$31,0,IO$1))*1)</f>
        <v>0</v>
      </c>
      <c r="IR4" s="341">
        <f ca="1">SUMIF(OFFSET('Game Board'!$F$8:$F$31,0,IO$1),$C4,OFFSET('Game Board'!$G$8:$G$31,0,IO$1))+SUMIF(OFFSET('Game Board'!$I$8:$I$31,0,IO$1),$C4,OFFSET('Game Board'!$H$8:$H$31,0,IO$1))</f>
        <v>0</v>
      </c>
      <c r="IS4" s="341">
        <f ca="1">SUMIF(OFFSET('Game Board'!$F$8:$F$31,0,IO$1),$C4,OFFSET('Game Board'!$H$8:$H$31,0,IO$1))+SUMIF(OFFSET('Game Board'!$I$8:$I$31,0,IO$1),$C4,OFFSET('Game Board'!$G$8:$G$31,0,IO$1))</f>
        <v>0</v>
      </c>
      <c r="IT4" s="341">
        <f t="shared" ref="IT4:IT19" ca="1" si="27">IR4-IS4</f>
        <v>0</v>
      </c>
      <c r="IU4" s="341">
        <f t="shared" ref="IU4:IU19" ca="1" si="28">IP4*1+IO4*3</f>
        <v>0</v>
      </c>
      <c r="IV4" s="341">
        <f ca="1">INDEX($L$4:$L$35,MATCH(JE4,$C$4:$C$35,0),0)</f>
        <v>16</v>
      </c>
      <c r="IW4" s="341">
        <f>'Tournament Setup'!$F6</f>
        <v>0</v>
      </c>
      <c r="IX4" s="341">
        <f t="shared" ref="IX4" ca="1" si="29">RANK(IU4,IU4:IU7)</f>
        <v>1</v>
      </c>
      <c r="IY4" s="341">
        <f t="shared" ref="IY4" ca="1" si="30">SUMPRODUCT((IX4:IX7=IX4)*(IT4:IT7&gt;IT4)*1)</f>
        <v>0</v>
      </c>
      <c r="IZ4" s="341">
        <f t="shared" ref="IZ4:IZ19" ca="1" si="31">IX4+IY4</f>
        <v>1</v>
      </c>
      <c r="JA4" s="341">
        <f t="shared" ref="JA4" ca="1" si="32">SUMPRODUCT((IX4:IX7=IX4)*(IT4:IT7=IT4)*(IR4:IR7&gt;IR4)*1)</f>
        <v>0</v>
      </c>
      <c r="JB4" s="341">
        <f t="shared" ref="JB4:JB19" ca="1" si="33">IZ4+JA4</f>
        <v>1</v>
      </c>
      <c r="JC4" s="341">
        <f t="shared" ref="JC4" ca="1" si="34">RANK(JB4,JB4:JB7,1)+COUNTIF(JB4:JB4,JB4)-1</f>
        <v>1</v>
      </c>
      <c r="JD4" s="341">
        <v>1</v>
      </c>
      <c r="JE4" s="341" t="str">
        <f t="shared" ref="JE4" ca="1" si="35">INDEX(IM4:IM7,MATCH(JD4,JC4:JC7,0),0)</f>
        <v>France</v>
      </c>
      <c r="JF4" s="341">
        <f t="shared" ref="JF4" ca="1" si="36">INDEX(JB4:JB7,MATCH(JE4,IM4:IM7,0),0)</f>
        <v>1</v>
      </c>
      <c r="JG4" s="341" t="str">
        <f t="shared" ref="JG4" ca="1" si="37">IF(JF5=1,JE4,"")</f>
        <v>France</v>
      </c>
      <c r="JJ4" s="341">
        <f ca="1">SUMPRODUCT((OFFSET('Game Board'!$F$8:$F$31,0,IO$1)=JG4)*(OFFSET('Game Board'!$I$8:$I$31,0,IO$1)=JG5)*(OFFSET('Game Board'!$G$8:$G$31,0,IO$1)&gt;OFFSET('Game Board'!$H$8:$H$31,0,IO$1))*1)+SUMPRODUCT((OFFSET('Game Board'!$I$8:$I$31,0,IO$1)=JG4)*(OFFSET('Game Board'!$F$8:$F$31,0,IO$1)=JG5)*(OFFSET('Game Board'!$H$8:$H$31,0,IO$1)&gt;OFFSET('Game Board'!$G$8:$G$31,0,IO$1))*1)+SUMPRODUCT((OFFSET('Game Board'!$F$8:$F$31,0,IO$1)=JG4)*(OFFSET('Game Board'!$I$8:$I$31,0,IO$1)=JG6)*(OFFSET('Game Board'!$G$8:$G$31,0,IO$1)&gt;OFFSET('Game Board'!$H$8:$H$31,0,IO$1))*1)+SUMPRODUCT((OFFSET('Game Board'!$I$8:$I$31,0,IO$1)=JG4)*(OFFSET('Game Board'!$F$8:$F$31,0,IO$1)=JG6)*(OFFSET('Game Board'!$H$8:$H$31,0,IO$1)&gt;OFFSET('Game Board'!$G$8:$G$31,0,IO$1))*1)+SUMPRODUCT((OFFSET('Game Board'!$F$8:$F$31,0,IO$1)=JG4)*(OFFSET('Game Board'!$I$8:$I$31,0,IO$1)=JG7)*(OFFSET('Game Board'!$G$8:$G$31,0,IO$1)&gt;OFFSET('Game Board'!$H$8:$H$31,0,IO$1))*1)+SUMPRODUCT((OFFSET('Game Board'!$I$8:$I$31,0,IO$1)=JG4)*(OFFSET('Game Board'!$F$8:$F$31,0,IO$1)=JG7)*(OFFSET('Game Board'!$H$8:$H$31,0,IO$1)&gt;OFFSET('Game Board'!$G$8:$G$31,0,IO$1))*1)</f>
        <v>0</v>
      </c>
      <c r="JK4" s="341">
        <f ca="1">SUMPRODUCT((OFFSET('Game Board'!$F$8:$F$31,0,IO$1)=JG4)*(OFFSET('Game Board'!$I$8:$I$31,0,IO$1)=JG5)*(OFFSET('Game Board'!$G$8:$G$31,0,IO$1)=OFFSET('Game Board'!$H$8:$H$31,0,IO$1))*1)+SUMPRODUCT((OFFSET('Game Board'!$I$8:$I$31,0,IO$1)=JG4)*(OFFSET('Game Board'!$F$8:$F$31,0,IO$1)=JG5)*(OFFSET('Game Board'!$G$8:$G$31,0,IO$1)=OFFSET('Game Board'!$H$8:$H$31,0,IO$1))*1)+SUMPRODUCT((OFFSET('Game Board'!$F$8:$F$31,0,IO$1)=JG4)*(OFFSET('Game Board'!$I$8:$I$31,0,IO$1)=JG6)*(OFFSET('Game Board'!$G$8:$G$31,0,IO$1)=OFFSET('Game Board'!$H$8:$H$31,0,IO$1))*1)+SUMPRODUCT((OFFSET('Game Board'!$I$8:$I$31,0,IO$1)=JG4)*(OFFSET('Game Board'!$F$8:$F$31,0,IO$1)=JG6)*(OFFSET('Game Board'!$G$8:$G$31,0,IO$1)=OFFSET('Game Board'!$H$8:$H$31,0,IO$1))*1)+SUMPRODUCT((OFFSET('Game Board'!$F$8:$F$31,0,IO$1)=JG4)*(OFFSET('Game Board'!$I$8:$I$31,0,IO$1)=JG7)*(OFFSET('Game Board'!$G$8:$G$31,0,IO$1)=OFFSET('Game Board'!$H$8:$H$31,0,IO$1))*1)+SUMPRODUCT((OFFSET('Game Board'!$I$8:$I$31,0,IO$1)=JG4)*(OFFSET('Game Board'!$F$8:$F$31,0,IO$1)=JG7)*(OFFSET('Game Board'!$G$8:$G$31,0,IO$1)=OFFSET('Game Board'!$H$8:$H$31,0,IO$1))*1)</f>
        <v>3</v>
      </c>
      <c r="JL4" s="341">
        <f ca="1">SUMPRODUCT((OFFSET('Game Board'!$F$8:$F$31,0,IO$1)=JG4)*(OFFSET('Game Board'!$I$8:$I$31,0,IO$1)=JG5)*(OFFSET('Game Board'!$G$8:$G$31,0,IO$1)&lt;OFFSET('Game Board'!$H$8:$H$31,0,IO$1))*1)+SUMPRODUCT((OFFSET('Game Board'!$I$8:$I$31,0,IO$1)=JG4)*(OFFSET('Game Board'!$F$8:$F$31,0,IO$1)=JG5)*(OFFSET('Game Board'!$H$8:$H$31,0,IO$1)&lt;OFFSET('Game Board'!$G$8:$G$31,0,IO$1))*1)+SUMPRODUCT((OFFSET('Game Board'!$F$8:$F$31,0,IO$1)=JG4)*(OFFSET('Game Board'!$I$8:$I$31,0,IO$1)=JG6)*(OFFSET('Game Board'!$G$8:$G$31,0,IO$1)&lt;OFFSET('Game Board'!$H$8:$H$31,0,IO$1))*1)+SUMPRODUCT((OFFSET('Game Board'!$I$8:$I$31,0,IO$1)=JG4)*(OFFSET('Game Board'!$F$8:$F$31,0,IO$1)=JG6)*(OFFSET('Game Board'!$H$8:$H$31,0,IO$1)&lt;OFFSET('Game Board'!$G$8:$G$31,0,IO$1))*1)+SUMPRODUCT((OFFSET('Game Board'!$F$8:$F$31,0,IO$1)=JG4)*(OFFSET('Game Board'!$I$8:$I$31,0,IO$1)=JG7)*(OFFSET('Game Board'!$G$8:$G$31,0,IO$1)&lt;OFFSET('Game Board'!$H$8:$H$31,0,IO$1))*1)+SUMPRODUCT((OFFSET('Game Board'!$I$8:$I$31,0,IO$1)=JG4)*(OFFSET('Game Board'!$F$8:$F$31,0,IO$1)=JG7)*(OFFSET('Game Board'!$H$8:$H$31,0,IO$1)&lt;OFFSET('Game Board'!$G$8:$G$31,0,IO$1))*1)</f>
        <v>0</v>
      </c>
      <c r="JM4" s="341">
        <f ca="1">SUMIFS(OFFSET('Game Board'!$G$8:$G$31,0,IO$1),OFFSET('Game Board'!$F$8:$F$31,0,IO$1),JG4,OFFSET('Game Board'!$I$8:$I$31,0,IO$1),JG5)+SUMIFS(OFFSET('Game Board'!$G$8:$G$31,0,IO$1),OFFSET('Game Board'!$F$8:$F$31,0,IO$1),JG4,OFFSET('Game Board'!$I$8:$I$31,0,IO$1),JG6)+SUMIFS(OFFSET('Game Board'!$G$8:$G$31,0,IO$1),OFFSET('Game Board'!$F$8:$F$31,0,IO$1),JG4,OFFSET('Game Board'!$I$8:$I$31,0,IO$1),JG7)+SUMIFS(OFFSET('Game Board'!$H$8:$H$31,0,IO$1),OFFSET('Game Board'!$I$8:$I$31,0,IO$1),JG4,OFFSET('Game Board'!$F$8:$F$31,0,IO$1),JG5)+SUMIFS(OFFSET('Game Board'!$H$8:$H$31,0,IO$1),OFFSET('Game Board'!$I$8:$I$31,0,IO$1),JG4,OFFSET('Game Board'!$F$8:$F$31,0,IO$1),JG6)+SUMIFS(OFFSET('Game Board'!$H$8:$H$31,0,IO$1),OFFSET('Game Board'!$I$8:$I$31,0,IO$1),JG4,OFFSET('Game Board'!$F$8:$F$31,0,IO$1),JG7)</f>
        <v>0</v>
      </c>
      <c r="JN4" s="341">
        <f ca="1">SUMIFS(OFFSET('Game Board'!$H$8:$H$31,0,IO$1),OFFSET('Game Board'!$F$8:$F$31,0,IO$1),JG4,OFFSET('Game Board'!$I$8:$I$31,0,IO$1),JG5)+SUMIFS(OFFSET('Game Board'!$H$8:$H$31,0,IO$1),OFFSET('Game Board'!$F$8:$F$31,0,IO$1),JG4,OFFSET('Game Board'!$I$8:$I$31,0,IO$1),JG6)+SUMIFS(OFFSET('Game Board'!$H$8:$H$31,0,IO$1),OFFSET('Game Board'!$F$8:$F$31,0,IO$1),JG4,OFFSET('Game Board'!$I$8:$I$31,0,IO$1),JG7)+SUMIFS(OFFSET('Game Board'!$G$8:$G$31,0,IO$1),OFFSET('Game Board'!$I$8:$I$31,0,IO$1),JG4,OFFSET('Game Board'!$F$8:$F$31,0,IO$1),JG5)+SUMIFS(OFFSET('Game Board'!$G$8:$G$31,0,IO$1),OFFSET('Game Board'!$I$8:$I$31,0,IO$1),JG4,OFFSET('Game Board'!$F$8:$F$31,0,IO$1),JG6)+SUMIFS(OFFSET('Game Board'!$G$8:$G$31,0,IO$1),OFFSET('Game Board'!$I$8:$I$31,0,IO$1),JG4,OFFSET('Game Board'!$F$8:$F$31,0,IO$1),JG7)</f>
        <v>0</v>
      </c>
      <c r="JO4" s="341">
        <f t="shared" ref="JO4:JO19" ca="1" si="38">JM4-JN4</f>
        <v>0</v>
      </c>
      <c r="JP4" s="341">
        <f t="shared" ref="JP4:JP19" ca="1" si="39">JK4*1+JJ4*3</f>
        <v>3</v>
      </c>
      <c r="JQ4" s="341">
        <f t="shared" ref="JQ4" ca="1" si="40">IF(JG4&lt;&gt;"",SUMPRODUCT((JF4:JF7=JF4)*(JP4:JP7&gt;JP4)*1),0)</f>
        <v>0</v>
      </c>
      <c r="JR4" s="341">
        <f t="shared" ref="JR4" ca="1" si="41">IF(JG4&lt;&gt;"",SUMPRODUCT((JQ4:JQ7=JQ4)*(JO4:JO7&gt;JO4)*1),0)</f>
        <v>0</v>
      </c>
      <c r="JS4" s="341">
        <f t="shared" ref="JS4:JS19" ca="1" si="42">JQ4+JR4</f>
        <v>0</v>
      </c>
      <c r="JT4" s="341">
        <f t="shared" ref="JT4" ca="1" si="43">IF(JG4&lt;&gt;"",SUMPRODUCT((JS4:JS7=JS4)*(JQ4:JQ7=JQ4)*(JM4:JM7&gt;JM4)*1),0)</f>
        <v>0</v>
      </c>
      <c r="JU4" s="341">
        <f t="shared" ref="JU4:JU19" ca="1" si="44">JF4+JS4+JT4</f>
        <v>1</v>
      </c>
      <c r="JV4" s="341">
        <v>0</v>
      </c>
      <c r="JW4" s="341">
        <v>0</v>
      </c>
      <c r="JX4" s="341">
        <v>0</v>
      </c>
      <c r="JY4" s="341">
        <v>0</v>
      </c>
      <c r="JZ4" s="341">
        <v>0</v>
      </c>
      <c r="KA4" s="341">
        <v>0</v>
      </c>
      <c r="KB4" s="341">
        <v>0</v>
      </c>
      <c r="KC4" s="341">
        <v>0</v>
      </c>
      <c r="KD4" s="341">
        <v>0</v>
      </c>
      <c r="KE4" s="341">
        <v>0</v>
      </c>
      <c r="KF4" s="341">
        <v>0</v>
      </c>
      <c r="KG4" s="341">
        <f t="shared" ref="KG4:KG19" ca="1" si="45">JU4+KE4+KF4</f>
        <v>1</v>
      </c>
      <c r="KH4" s="341">
        <v>0</v>
      </c>
      <c r="KI4" s="341">
        <v>0</v>
      </c>
      <c r="KJ4" s="341">
        <v>0</v>
      </c>
      <c r="KK4" s="341">
        <v>0</v>
      </c>
      <c r="KL4" s="341">
        <v>0</v>
      </c>
      <c r="KM4" s="341">
        <v>0</v>
      </c>
      <c r="KN4" s="341">
        <v>0</v>
      </c>
      <c r="KO4" s="341">
        <v>0</v>
      </c>
      <c r="KP4" s="341">
        <v>0</v>
      </c>
      <c r="KQ4" s="341">
        <v>0</v>
      </c>
      <c r="KR4" s="341">
        <v>0</v>
      </c>
      <c r="KS4" s="341">
        <f t="shared" ref="KS4:KS19" ca="1" si="46">KG4+KQ4+KR4</f>
        <v>1</v>
      </c>
      <c r="KT4" s="341">
        <f t="shared" ref="KT4" ca="1" si="47">SUMPRODUCT((KS4:KS7=KS4)*(IV4:IV7&gt;IV4)*1)</f>
        <v>0</v>
      </c>
      <c r="KU4" s="341">
        <f t="shared" ref="KU4:KU19" ca="1" si="48">KT4+KS4</f>
        <v>1</v>
      </c>
      <c r="KV4" s="341" t="str">
        <f>IM4</f>
        <v>France</v>
      </c>
      <c r="KW4" s="341">
        <f t="shared" ref="KW4:KW19" ca="1" si="49">SUM(KX4:KZ4)</f>
        <v>0</v>
      </c>
      <c r="KX4" s="341">
        <f ca="1">SUMPRODUCT((OFFSET('Game Board'!$G$8:$G$31,0,KX$1)&lt;&gt;"")*(OFFSET('Game Board'!$F$8:$F$31,0,KX$1)=$C4)*(OFFSET('Game Board'!$G$8:$G$31,0,KX$1)&gt;OFFSET('Game Board'!$H$8:$H$31,0,KX$1))*1)+SUMPRODUCT((OFFSET('Game Board'!$G$8:$G$31,0,KX$1)&lt;&gt;"")*(OFFSET('Game Board'!$I$8:$I$31,0,KX$1)=$C4)*(OFFSET('Game Board'!$H$8:$H$31,0,KX$1)&gt;OFFSET('Game Board'!$G$8:$G$31,0,KX$1))*1)</f>
        <v>0</v>
      </c>
      <c r="KY4" s="341">
        <f ca="1">SUMPRODUCT((OFFSET('Game Board'!$G$8:$G$31,0,KX$1)&lt;&gt;"")*(OFFSET('Game Board'!$F$8:$F$31,0,KX$1)=$C4)*(OFFSET('Game Board'!$G$8:$G$31,0,KX$1)=OFFSET('Game Board'!$H$8:$H$31,0,KX$1))*1)+SUMPRODUCT((OFFSET('Game Board'!$G$8:$G$31,0,KX$1)&lt;&gt;"")*(OFFSET('Game Board'!$I$8:$I$31,0,KX$1)=$C4)*(OFFSET('Game Board'!$G$8:$G$31,0,KX$1)=OFFSET('Game Board'!$H$8:$H$31,0,KX$1))*1)</f>
        <v>0</v>
      </c>
      <c r="KZ4" s="341">
        <f ca="1">SUMPRODUCT((OFFSET('Game Board'!$G$8:$G$31,0,KX$1)&lt;&gt;"")*(OFFSET('Game Board'!$F$8:$F$31,0,KX$1)=$C4)*(OFFSET('Game Board'!$G$8:$G$31,0,KX$1)&lt;OFFSET('Game Board'!$H$8:$H$31,0,KX$1))*1)+SUMPRODUCT((OFFSET('Game Board'!$G$8:$G$31,0,KX$1)&lt;&gt;"")*(OFFSET('Game Board'!$I$8:$I$31,0,KX$1)=$C4)*(OFFSET('Game Board'!$H$8:$H$31,0,KX$1)&lt;OFFSET('Game Board'!$G$8:$G$31,0,KX$1))*1)</f>
        <v>0</v>
      </c>
      <c r="LA4" s="341">
        <f ca="1">SUMIF(OFFSET('Game Board'!$F$8:$F$31,0,KX$1),$C4,OFFSET('Game Board'!$G$8:$G$31,0,KX$1))+SUMIF(OFFSET('Game Board'!$I$8:$I$31,0,KX$1),$C4,OFFSET('Game Board'!$H$8:$H$31,0,KX$1))</f>
        <v>0</v>
      </c>
      <c r="LB4" s="341">
        <f ca="1">SUMIF(OFFSET('Game Board'!$F$8:$F$31,0,KX$1),$C4,OFFSET('Game Board'!$H$8:$H$31,0,KX$1))+SUMIF(OFFSET('Game Board'!$I$8:$I$31,0,KX$1),$C4,OFFSET('Game Board'!$G$8:$G$31,0,KX$1))</f>
        <v>0</v>
      </c>
      <c r="LC4" s="341">
        <f t="shared" ref="LC4:LC19" ca="1" si="50">LA4-LB4</f>
        <v>0</v>
      </c>
      <c r="LD4" s="341">
        <f t="shared" ref="LD4:LD19" ca="1" si="51">KY4*1+KX4*3</f>
        <v>0</v>
      </c>
      <c r="LE4" s="341">
        <f ca="1">INDEX($L$4:$L$35,MATCH(LN4,$C$4:$C$35,0),0)</f>
        <v>16</v>
      </c>
      <c r="LF4" s="341">
        <f>'Tournament Setup'!$F6</f>
        <v>0</v>
      </c>
      <c r="LG4" s="341">
        <f t="shared" ref="LG4" ca="1" si="52">RANK(LD4,LD4:LD7)</f>
        <v>1</v>
      </c>
      <c r="LH4" s="341">
        <f t="shared" ref="LH4" ca="1" si="53">SUMPRODUCT((LG4:LG7=LG4)*(LC4:LC7&gt;LC4)*1)</f>
        <v>0</v>
      </c>
      <c r="LI4" s="341">
        <f t="shared" ref="LI4:LI19" ca="1" si="54">LG4+LH4</f>
        <v>1</v>
      </c>
      <c r="LJ4" s="341">
        <f t="shared" ref="LJ4" ca="1" si="55">SUMPRODUCT((LG4:LG7=LG4)*(LC4:LC7=LC4)*(LA4:LA7&gt;LA4)*1)</f>
        <v>0</v>
      </c>
      <c r="LK4" s="341">
        <f t="shared" ref="LK4:LK19" ca="1" si="56">LI4+LJ4</f>
        <v>1</v>
      </c>
      <c r="LL4" s="341">
        <f t="shared" ref="LL4" ca="1" si="57">RANK(LK4,LK4:LK7,1)+COUNTIF(LK4:LK4,LK4)-1</f>
        <v>1</v>
      </c>
      <c r="LM4" s="341">
        <v>1</v>
      </c>
      <c r="LN4" s="341" t="str">
        <f t="shared" ref="LN4" ca="1" si="58">INDEX(KV4:KV7,MATCH(LM4,LL4:LL7,0),0)</f>
        <v>France</v>
      </c>
      <c r="LO4" s="341">
        <f t="shared" ref="LO4" ca="1" si="59">INDEX(LK4:LK7,MATCH(LN4,KV4:KV7,0),0)</f>
        <v>1</v>
      </c>
      <c r="LP4" s="341" t="str">
        <f t="shared" ref="LP4" ca="1" si="60">IF(LO5=1,LN4,"")</f>
        <v>France</v>
      </c>
      <c r="LS4" s="341">
        <f ca="1">SUMPRODUCT((OFFSET('Game Board'!$F$8:$F$31,0,KX$1)=LP4)*(OFFSET('Game Board'!$I$8:$I$31,0,KX$1)=LP5)*(OFFSET('Game Board'!$G$8:$G$31,0,KX$1)&gt;OFFSET('Game Board'!$H$8:$H$31,0,KX$1))*1)+SUMPRODUCT((OFFSET('Game Board'!$I$8:$I$31,0,KX$1)=LP4)*(OFFSET('Game Board'!$F$8:$F$31,0,KX$1)=LP5)*(OFFSET('Game Board'!$H$8:$H$31,0,KX$1)&gt;OFFSET('Game Board'!$G$8:$G$31,0,KX$1))*1)+SUMPRODUCT((OFFSET('Game Board'!$F$8:$F$31,0,KX$1)=LP4)*(OFFSET('Game Board'!$I$8:$I$31,0,KX$1)=LP6)*(OFFSET('Game Board'!$G$8:$G$31,0,KX$1)&gt;OFFSET('Game Board'!$H$8:$H$31,0,KX$1))*1)+SUMPRODUCT((OFFSET('Game Board'!$I$8:$I$31,0,KX$1)=LP4)*(OFFSET('Game Board'!$F$8:$F$31,0,KX$1)=LP6)*(OFFSET('Game Board'!$H$8:$H$31,0,KX$1)&gt;OFFSET('Game Board'!$G$8:$G$31,0,KX$1))*1)+SUMPRODUCT((OFFSET('Game Board'!$F$8:$F$31,0,KX$1)=LP4)*(OFFSET('Game Board'!$I$8:$I$31,0,KX$1)=LP7)*(OFFSET('Game Board'!$G$8:$G$31,0,KX$1)&gt;OFFSET('Game Board'!$H$8:$H$31,0,KX$1))*1)+SUMPRODUCT((OFFSET('Game Board'!$I$8:$I$31,0,KX$1)=LP4)*(OFFSET('Game Board'!$F$8:$F$31,0,KX$1)=LP7)*(OFFSET('Game Board'!$H$8:$H$31,0,KX$1)&gt;OFFSET('Game Board'!$G$8:$G$31,0,KX$1))*1)</f>
        <v>0</v>
      </c>
      <c r="LT4" s="341">
        <f ca="1">SUMPRODUCT((OFFSET('Game Board'!$F$8:$F$31,0,KX$1)=LP4)*(OFFSET('Game Board'!$I$8:$I$31,0,KX$1)=LP5)*(OFFSET('Game Board'!$G$8:$G$31,0,KX$1)=OFFSET('Game Board'!$H$8:$H$31,0,KX$1))*1)+SUMPRODUCT((OFFSET('Game Board'!$I$8:$I$31,0,KX$1)=LP4)*(OFFSET('Game Board'!$F$8:$F$31,0,KX$1)=LP5)*(OFFSET('Game Board'!$G$8:$G$31,0,KX$1)=OFFSET('Game Board'!$H$8:$H$31,0,KX$1))*1)+SUMPRODUCT((OFFSET('Game Board'!$F$8:$F$31,0,KX$1)=LP4)*(OFFSET('Game Board'!$I$8:$I$31,0,KX$1)=LP6)*(OFFSET('Game Board'!$G$8:$G$31,0,KX$1)=OFFSET('Game Board'!$H$8:$H$31,0,KX$1))*1)+SUMPRODUCT((OFFSET('Game Board'!$I$8:$I$31,0,KX$1)=LP4)*(OFFSET('Game Board'!$F$8:$F$31,0,KX$1)=LP6)*(OFFSET('Game Board'!$G$8:$G$31,0,KX$1)=OFFSET('Game Board'!$H$8:$H$31,0,KX$1))*1)+SUMPRODUCT((OFFSET('Game Board'!$F$8:$F$31,0,KX$1)=LP4)*(OFFSET('Game Board'!$I$8:$I$31,0,KX$1)=LP7)*(OFFSET('Game Board'!$G$8:$G$31,0,KX$1)=OFFSET('Game Board'!$H$8:$H$31,0,KX$1))*1)+SUMPRODUCT((OFFSET('Game Board'!$I$8:$I$31,0,KX$1)=LP4)*(OFFSET('Game Board'!$F$8:$F$31,0,KX$1)=LP7)*(OFFSET('Game Board'!$G$8:$G$31,0,KX$1)=OFFSET('Game Board'!$H$8:$H$31,0,KX$1))*1)</f>
        <v>3</v>
      </c>
      <c r="LU4" s="341">
        <f ca="1">SUMPRODUCT((OFFSET('Game Board'!$F$8:$F$31,0,KX$1)=LP4)*(OFFSET('Game Board'!$I$8:$I$31,0,KX$1)=LP5)*(OFFSET('Game Board'!$G$8:$G$31,0,KX$1)&lt;OFFSET('Game Board'!$H$8:$H$31,0,KX$1))*1)+SUMPRODUCT((OFFSET('Game Board'!$I$8:$I$31,0,KX$1)=LP4)*(OFFSET('Game Board'!$F$8:$F$31,0,KX$1)=LP5)*(OFFSET('Game Board'!$H$8:$H$31,0,KX$1)&lt;OFFSET('Game Board'!$G$8:$G$31,0,KX$1))*1)+SUMPRODUCT((OFFSET('Game Board'!$F$8:$F$31,0,KX$1)=LP4)*(OFFSET('Game Board'!$I$8:$I$31,0,KX$1)=LP6)*(OFFSET('Game Board'!$G$8:$G$31,0,KX$1)&lt;OFFSET('Game Board'!$H$8:$H$31,0,KX$1))*1)+SUMPRODUCT((OFFSET('Game Board'!$I$8:$I$31,0,KX$1)=LP4)*(OFFSET('Game Board'!$F$8:$F$31,0,KX$1)=LP6)*(OFFSET('Game Board'!$H$8:$H$31,0,KX$1)&lt;OFFSET('Game Board'!$G$8:$G$31,0,KX$1))*1)+SUMPRODUCT((OFFSET('Game Board'!$F$8:$F$31,0,KX$1)=LP4)*(OFFSET('Game Board'!$I$8:$I$31,0,KX$1)=LP7)*(OFFSET('Game Board'!$G$8:$G$31,0,KX$1)&lt;OFFSET('Game Board'!$H$8:$H$31,0,KX$1))*1)+SUMPRODUCT((OFFSET('Game Board'!$I$8:$I$31,0,KX$1)=LP4)*(OFFSET('Game Board'!$F$8:$F$31,0,KX$1)=LP7)*(OFFSET('Game Board'!$H$8:$H$31,0,KX$1)&lt;OFFSET('Game Board'!$G$8:$G$31,0,KX$1))*1)</f>
        <v>0</v>
      </c>
      <c r="LV4" s="341">
        <f ca="1">SUMIFS(OFFSET('Game Board'!$G$8:$G$31,0,KX$1),OFFSET('Game Board'!$F$8:$F$31,0,KX$1),LP4,OFFSET('Game Board'!$I$8:$I$31,0,KX$1),LP5)+SUMIFS(OFFSET('Game Board'!$G$8:$G$31,0,KX$1),OFFSET('Game Board'!$F$8:$F$31,0,KX$1),LP4,OFFSET('Game Board'!$I$8:$I$31,0,KX$1),LP6)+SUMIFS(OFFSET('Game Board'!$G$8:$G$31,0,KX$1),OFFSET('Game Board'!$F$8:$F$31,0,KX$1),LP4,OFFSET('Game Board'!$I$8:$I$31,0,KX$1),LP7)+SUMIFS(OFFSET('Game Board'!$H$8:$H$31,0,KX$1),OFFSET('Game Board'!$I$8:$I$31,0,KX$1),LP4,OFFSET('Game Board'!$F$8:$F$31,0,KX$1),LP5)+SUMIFS(OFFSET('Game Board'!$H$8:$H$31,0,KX$1),OFFSET('Game Board'!$I$8:$I$31,0,KX$1),LP4,OFFSET('Game Board'!$F$8:$F$31,0,KX$1),LP6)+SUMIFS(OFFSET('Game Board'!$H$8:$H$31,0,KX$1),OFFSET('Game Board'!$I$8:$I$31,0,KX$1),LP4,OFFSET('Game Board'!$F$8:$F$31,0,KX$1),LP7)</f>
        <v>0</v>
      </c>
      <c r="LW4" s="341">
        <f ca="1">SUMIFS(OFFSET('Game Board'!$H$8:$H$31,0,KX$1),OFFSET('Game Board'!$F$8:$F$31,0,KX$1),LP4,OFFSET('Game Board'!$I$8:$I$31,0,KX$1),LP5)+SUMIFS(OFFSET('Game Board'!$H$8:$H$31,0,KX$1),OFFSET('Game Board'!$F$8:$F$31,0,KX$1),LP4,OFFSET('Game Board'!$I$8:$I$31,0,KX$1),LP6)+SUMIFS(OFFSET('Game Board'!$H$8:$H$31,0,KX$1),OFFSET('Game Board'!$F$8:$F$31,0,KX$1),LP4,OFFSET('Game Board'!$I$8:$I$31,0,KX$1),LP7)+SUMIFS(OFFSET('Game Board'!$G$8:$G$31,0,KX$1),OFFSET('Game Board'!$I$8:$I$31,0,KX$1),LP4,OFFSET('Game Board'!$F$8:$F$31,0,KX$1),LP5)+SUMIFS(OFFSET('Game Board'!$G$8:$G$31,0,KX$1),OFFSET('Game Board'!$I$8:$I$31,0,KX$1),LP4,OFFSET('Game Board'!$F$8:$F$31,0,KX$1),LP6)+SUMIFS(OFFSET('Game Board'!$G$8:$G$31,0,KX$1),OFFSET('Game Board'!$I$8:$I$31,0,KX$1),LP4,OFFSET('Game Board'!$F$8:$F$31,0,KX$1),LP7)</f>
        <v>0</v>
      </c>
      <c r="LX4" s="341">
        <f t="shared" ref="LX4:LX19" ca="1" si="61">LV4-LW4</f>
        <v>0</v>
      </c>
      <c r="LY4" s="341">
        <f t="shared" ref="LY4:LY19" ca="1" si="62">LT4*1+LS4*3</f>
        <v>3</v>
      </c>
      <c r="LZ4" s="341">
        <f t="shared" ref="LZ4" ca="1" si="63">IF(LP4&lt;&gt;"",SUMPRODUCT((LO4:LO7=LO4)*(LY4:LY7&gt;LY4)*1),0)</f>
        <v>0</v>
      </c>
      <c r="MA4" s="341">
        <f t="shared" ref="MA4" ca="1" si="64">IF(LP4&lt;&gt;"",SUMPRODUCT((LZ4:LZ7=LZ4)*(LX4:LX7&gt;LX4)*1),0)</f>
        <v>0</v>
      </c>
      <c r="MB4" s="341">
        <f t="shared" ref="MB4:MB19" ca="1" si="65">LZ4+MA4</f>
        <v>0</v>
      </c>
      <c r="MC4" s="341">
        <f t="shared" ref="MC4" ca="1" si="66">IF(LP4&lt;&gt;"",SUMPRODUCT((MB4:MB7=MB4)*(LZ4:LZ7=LZ4)*(LV4:LV7&gt;LV4)*1),0)</f>
        <v>0</v>
      </c>
      <c r="MD4" s="341">
        <f t="shared" ref="MD4:MD19" ca="1" si="67">LO4+MB4+MC4</f>
        <v>1</v>
      </c>
      <c r="ME4" s="341">
        <v>0</v>
      </c>
      <c r="MF4" s="341">
        <v>0</v>
      </c>
      <c r="MG4" s="341">
        <v>0</v>
      </c>
      <c r="MH4" s="341">
        <v>0</v>
      </c>
      <c r="MI4" s="341">
        <v>0</v>
      </c>
      <c r="MJ4" s="341">
        <v>0</v>
      </c>
      <c r="MK4" s="341">
        <v>0</v>
      </c>
      <c r="ML4" s="341">
        <v>0</v>
      </c>
      <c r="MM4" s="341">
        <v>0</v>
      </c>
      <c r="MN4" s="341">
        <v>0</v>
      </c>
      <c r="MO4" s="341">
        <v>0</v>
      </c>
      <c r="MP4" s="341">
        <f t="shared" ref="MP4:MP19" ca="1" si="68">MD4+MN4+MO4</f>
        <v>1</v>
      </c>
      <c r="MQ4" s="341">
        <v>0</v>
      </c>
      <c r="MR4" s="341">
        <v>0</v>
      </c>
      <c r="MS4" s="341">
        <v>0</v>
      </c>
      <c r="MT4" s="341">
        <v>0</v>
      </c>
      <c r="MU4" s="341">
        <v>0</v>
      </c>
      <c r="MV4" s="341">
        <v>0</v>
      </c>
      <c r="MW4" s="341">
        <v>0</v>
      </c>
      <c r="MX4" s="341">
        <v>0</v>
      </c>
      <c r="MY4" s="341">
        <v>0</v>
      </c>
      <c r="MZ4" s="341">
        <v>0</v>
      </c>
      <c r="NA4" s="341">
        <v>0</v>
      </c>
      <c r="NB4" s="341">
        <f t="shared" ref="NB4:NB19" ca="1" si="69">MP4+MZ4+NA4</f>
        <v>1</v>
      </c>
      <c r="NC4" s="341">
        <f t="shared" ref="NC4" ca="1" si="70">SUMPRODUCT((NB4:NB7=NB4)*(LE4:LE7&gt;LE4)*1)</f>
        <v>0</v>
      </c>
      <c r="ND4" s="341">
        <f t="shared" ref="ND4:ND19" ca="1" si="71">NC4+NB4</f>
        <v>1</v>
      </c>
      <c r="NE4" s="341" t="str">
        <f>KV4</f>
        <v>France</v>
      </c>
      <c r="NF4" s="341">
        <f t="shared" ref="NF4:NF19" ca="1" si="72">SUM(NG4:NI4)</f>
        <v>0</v>
      </c>
      <c r="NG4" s="341">
        <f ca="1">SUMPRODUCT((OFFSET('Game Board'!$G$8:$G$31,0,NG$1)&lt;&gt;"")*(OFFSET('Game Board'!$F$8:$F$31,0,NG$1)=$C4)*(OFFSET('Game Board'!$G$8:$G$31,0,NG$1)&gt;OFFSET('Game Board'!$H$8:$H$31,0,NG$1))*1)+SUMPRODUCT((OFFSET('Game Board'!$G$8:$G$31,0,NG$1)&lt;&gt;"")*(OFFSET('Game Board'!$I$8:$I$31,0,NG$1)=$C4)*(OFFSET('Game Board'!$H$8:$H$31,0,NG$1)&gt;OFFSET('Game Board'!$G$8:$G$31,0,NG$1))*1)</f>
        <v>0</v>
      </c>
      <c r="NH4" s="341">
        <f ca="1">SUMPRODUCT((OFFSET('Game Board'!$G$8:$G$31,0,NG$1)&lt;&gt;"")*(OFFSET('Game Board'!$F$8:$F$31,0,NG$1)=$C4)*(OFFSET('Game Board'!$G$8:$G$31,0,NG$1)=OFFSET('Game Board'!$H$8:$H$31,0,NG$1))*1)+SUMPRODUCT((OFFSET('Game Board'!$G$8:$G$31,0,NG$1)&lt;&gt;"")*(OFFSET('Game Board'!$I$8:$I$31,0,NG$1)=$C4)*(OFFSET('Game Board'!$G$8:$G$31,0,NG$1)=OFFSET('Game Board'!$H$8:$H$31,0,NG$1))*1)</f>
        <v>0</v>
      </c>
      <c r="NI4" s="341">
        <f ca="1">SUMPRODUCT((OFFSET('Game Board'!$G$8:$G$31,0,NG$1)&lt;&gt;"")*(OFFSET('Game Board'!$F$8:$F$31,0,NG$1)=$C4)*(OFFSET('Game Board'!$G$8:$G$31,0,NG$1)&lt;OFFSET('Game Board'!$H$8:$H$31,0,NG$1))*1)+SUMPRODUCT((OFFSET('Game Board'!$G$8:$G$31,0,NG$1)&lt;&gt;"")*(OFFSET('Game Board'!$I$8:$I$31,0,NG$1)=$C4)*(OFFSET('Game Board'!$H$8:$H$31,0,NG$1)&lt;OFFSET('Game Board'!$G$8:$G$31,0,NG$1))*1)</f>
        <v>0</v>
      </c>
      <c r="NJ4" s="341">
        <f ca="1">SUMIF(OFFSET('Game Board'!$F$8:$F$31,0,NG$1),$C4,OFFSET('Game Board'!$G$8:$G$31,0,NG$1))+SUMIF(OFFSET('Game Board'!$I$8:$I$31,0,NG$1),$C4,OFFSET('Game Board'!$H$8:$H$31,0,NG$1))</f>
        <v>0</v>
      </c>
      <c r="NK4" s="341">
        <f ca="1">SUMIF(OFFSET('Game Board'!$F$8:$F$31,0,NG$1),$C4,OFFSET('Game Board'!$H$8:$H$31,0,NG$1))+SUMIF(OFFSET('Game Board'!$I$8:$I$31,0,NG$1),$C4,OFFSET('Game Board'!$G$8:$G$31,0,NG$1))</f>
        <v>0</v>
      </c>
      <c r="NL4" s="341">
        <f t="shared" ref="NL4:NL19" ca="1" si="73">NJ4-NK4</f>
        <v>0</v>
      </c>
      <c r="NM4" s="341">
        <f t="shared" ref="NM4:NM19" ca="1" si="74">NH4*1+NG4*3</f>
        <v>0</v>
      </c>
      <c r="NN4" s="341">
        <f ca="1">INDEX($L$4:$L$35,MATCH(NW4,$C$4:$C$35,0),0)</f>
        <v>16</v>
      </c>
      <c r="NO4" s="341">
        <f>'Tournament Setup'!$F6</f>
        <v>0</v>
      </c>
      <c r="NP4" s="341">
        <f t="shared" ref="NP4" ca="1" si="75">RANK(NM4,NM4:NM7)</f>
        <v>1</v>
      </c>
      <c r="NQ4" s="341">
        <f t="shared" ref="NQ4" ca="1" si="76">SUMPRODUCT((NP4:NP7=NP4)*(NL4:NL7&gt;NL4)*1)</f>
        <v>0</v>
      </c>
      <c r="NR4" s="341">
        <f t="shared" ref="NR4:NR19" ca="1" si="77">NP4+NQ4</f>
        <v>1</v>
      </c>
      <c r="NS4" s="341">
        <f t="shared" ref="NS4" ca="1" si="78">SUMPRODUCT((NP4:NP7=NP4)*(NL4:NL7=NL4)*(NJ4:NJ7&gt;NJ4)*1)</f>
        <v>0</v>
      </c>
      <c r="NT4" s="341">
        <f t="shared" ref="NT4:NT19" ca="1" si="79">NR4+NS4</f>
        <v>1</v>
      </c>
      <c r="NU4" s="341">
        <f t="shared" ref="NU4" ca="1" si="80">RANK(NT4,NT4:NT7,1)+COUNTIF(NT4:NT4,NT4)-1</f>
        <v>1</v>
      </c>
      <c r="NV4" s="341">
        <v>1</v>
      </c>
      <c r="NW4" s="341" t="str">
        <f t="shared" ref="NW4" ca="1" si="81">INDEX(NE4:NE7,MATCH(NV4,NU4:NU7,0),0)</f>
        <v>France</v>
      </c>
      <c r="NX4" s="341">
        <f t="shared" ref="NX4" ca="1" si="82">INDEX(NT4:NT7,MATCH(NW4,NE4:NE7,0),0)</f>
        <v>1</v>
      </c>
      <c r="NY4" s="341" t="str">
        <f t="shared" ref="NY4" ca="1" si="83">IF(NX5=1,NW4,"")</f>
        <v>France</v>
      </c>
      <c r="OB4" s="341">
        <f ca="1">SUMPRODUCT((OFFSET('Game Board'!$F$8:$F$31,0,NG$1)=NY4)*(OFFSET('Game Board'!$I$8:$I$31,0,NG$1)=NY5)*(OFFSET('Game Board'!$G$8:$G$31,0,NG$1)&gt;OFFSET('Game Board'!$H$8:$H$31,0,NG$1))*1)+SUMPRODUCT((OFFSET('Game Board'!$I$8:$I$31,0,NG$1)=NY4)*(OFFSET('Game Board'!$F$8:$F$31,0,NG$1)=NY5)*(OFFSET('Game Board'!$H$8:$H$31,0,NG$1)&gt;OFFSET('Game Board'!$G$8:$G$31,0,NG$1))*1)+SUMPRODUCT((OFFSET('Game Board'!$F$8:$F$31,0,NG$1)=NY4)*(OFFSET('Game Board'!$I$8:$I$31,0,NG$1)=NY6)*(OFFSET('Game Board'!$G$8:$G$31,0,NG$1)&gt;OFFSET('Game Board'!$H$8:$H$31,0,NG$1))*1)+SUMPRODUCT((OFFSET('Game Board'!$I$8:$I$31,0,NG$1)=NY4)*(OFFSET('Game Board'!$F$8:$F$31,0,NG$1)=NY6)*(OFFSET('Game Board'!$H$8:$H$31,0,NG$1)&gt;OFFSET('Game Board'!$G$8:$G$31,0,NG$1))*1)+SUMPRODUCT((OFFSET('Game Board'!$F$8:$F$31,0,NG$1)=NY4)*(OFFSET('Game Board'!$I$8:$I$31,0,NG$1)=NY7)*(OFFSET('Game Board'!$G$8:$G$31,0,NG$1)&gt;OFFSET('Game Board'!$H$8:$H$31,0,NG$1))*1)+SUMPRODUCT((OFFSET('Game Board'!$I$8:$I$31,0,NG$1)=NY4)*(OFFSET('Game Board'!$F$8:$F$31,0,NG$1)=NY7)*(OFFSET('Game Board'!$H$8:$H$31,0,NG$1)&gt;OFFSET('Game Board'!$G$8:$G$31,0,NG$1))*1)</f>
        <v>0</v>
      </c>
      <c r="OC4" s="341">
        <f ca="1">SUMPRODUCT((OFFSET('Game Board'!$F$8:$F$31,0,NG$1)=NY4)*(OFFSET('Game Board'!$I$8:$I$31,0,NG$1)=NY5)*(OFFSET('Game Board'!$G$8:$G$31,0,NG$1)=OFFSET('Game Board'!$H$8:$H$31,0,NG$1))*1)+SUMPRODUCT((OFFSET('Game Board'!$I$8:$I$31,0,NG$1)=NY4)*(OFFSET('Game Board'!$F$8:$F$31,0,NG$1)=NY5)*(OFFSET('Game Board'!$G$8:$G$31,0,NG$1)=OFFSET('Game Board'!$H$8:$H$31,0,NG$1))*1)+SUMPRODUCT((OFFSET('Game Board'!$F$8:$F$31,0,NG$1)=NY4)*(OFFSET('Game Board'!$I$8:$I$31,0,NG$1)=NY6)*(OFFSET('Game Board'!$G$8:$G$31,0,NG$1)=OFFSET('Game Board'!$H$8:$H$31,0,NG$1))*1)+SUMPRODUCT((OFFSET('Game Board'!$I$8:$I$31,0,NG$1)=NY4)*(OFFSET('Game Board'!$F$8:$F$31,0,NG$1)=NY6)*(OFFSET('Game Board'!$G$8:$G$31,0,NG$1)=OFFSET('Game Board'!$H$8:$H$31,0,NG$1))*1)+SUMPRODUCT((OFFSET('Game Board'!$F$8:$F$31,0,NG$1)=NY4)*(OFFSET('Game Board'!$I$8:$I$31,0,NG$1)=NY7)*(OFFSET('Game Board'!$G$8:$G$31,0,NG$1)=OFFSET('Game Board'!$H$8:$H$31,0,NG$1))*1)+SUMPRODUCT((OFFSET('Game Board'!$I$8:$I$31,0,NG$1)=NY4)*(OFFSET('Game Board'!$F$8:$F$31,0,NG$1)=NY7)*(OFFSET('Game Board'!$G$8:$G$31,0,NG$1)=OFFSET('Game Board'!$H$8:$H$31,0,NG$1))*1)</f>
        <v>3</v>
      </c>
      <c r="OD4" s="341">
        <f ca="1">SUMPRODUCT((OFFSET('Game Board'!$F$8:$F$31,0,NG$1)=NY4)*(OFFSET('Game Board'!$I$8:$I$31,0,NG$1)=NY5)*(OFFSET('Game Board'!$G$8:$G$31,0,NG$1)&lt;OFFSET('Game Board'!$H$8:$H$31,0,NG$1))*1)+SUMPRODUCT((OFFSET('Game Board'!$I$8:$I$31,0,NG$1)=NY4)*(OFFSET('Game Board'!$F$8:$F$31,0,NG$1)=NY5)*(OFFSET('Game Board'!$H$8:$H$31,0,NG$1)&lt;OFFSET('Game Board'!$G$8:$G$31,0,NG$1))*1)+SUMPRODUCT((OFFSET('Game Board'!$F$8:$F$31,0,NG$1)=NY4)*(OFFSET('Game Board'!$I$8:$I$31,0,NG$1)=NY6)*(OFFSET('Game Board'!$G$8:$G$31,0,NG$1)&lt;OFFSET('Game Board'!$H$8:$H$31,0,NG$1))*1)+SUMPRODUCT((OFFSET('Game Board'!$I$8:$I$31,0,NG$1)=NY4)*(OFFSET('Game Board'!$F$8:$F$31,0,NG$1)=NY6)*(OFFSET('Game Board'!$H$8:$H$31,0,NG$1)&lt;OFFSET('Game Board'!$G$8:$G$31,0,NG$1))*1)+SUMPRODUCT((OFFSET('Game Board'!$F$8:$F$31,0,NG$1)=NY4)*(OFFSET('Game Board'!$I$8:$I$31,0,NG$1)=NY7)*(OFFSET('Game Board'!$G$8:$G$31,0,NG$1)&lt;OFFSET('Game Board'!$H$8:$H$31,0,NG$1))*1)+SUMPRODUCT((OFFSET('Game Board'!$I$8:$I$31,0,NG$1)=NY4)*(OFFSET('Game Board'!$F$8:$F$31,0,NG$1)=NY7)*(OFFSET('Game Board'!$H$8:$H$31,0,NG$1)&lt;OFFSET('Game Board'!$G$8:$G$31,0,NG$1))*1)</f>
        <v>0</v>
      </c>
      <c r="OE4" s="341">
        <f ca="1">SUMIFS(OFFSET('Game Board'!$G$8:$G$31,0,NG$1),OFFSET('Game Board'!$F$8:$F$31,0,NG$1),NY4,OFFSET('Game Board'!$I$8:$I$31,0,NG$1),NY5)+SUMIFS(OFFSET('Game Board'!$G$8:$G$31,0,NG$1),OFFSET('Game Board'!$F$8:$F$31,0,NG$1),NY4,OFFSET('Game Board'!$I$8:$I$31,0,NG$1),NY6)+SUMIFS(OFFSET('Game Board'!$G$8:$G$31,0,NG$1),OFFSET('Game Board'!$F$8:$F$31,0,NG$1),NY4,OFFSET('Game Board'!$I$8:$I$31,0,NG$1),NY7)+SUMIFS(OFFSET('Game Board'!$H$8:$H$31,0,NG$1),OFFSET('Game Board'!$I$8:$I$31,0,NG$1),NY4,OFFSET('Game Board'!$F$8:$F$31,0,NG$1),NY5)+SUMIFS(OFFSET('Game Board'!$H$8:$H$31,0,NG$1),OFFSET('Game Board'!$I$8:$I$31,0,NG$1),NY4,OFFSET('Game Board'!$F$8:$F$31,0,NG$1),NY6)+SUMIFS(OFFSET('Game Board'!$H$8:$H$31,0,NG$1),OFFSET('Game Board'!$I$8:$I$31,0,NG$1),NY4,OFFSET('Game Board'!$F$8:$F$31,0,NG$1),NY7)</f>
        <v>0</v>
      </c>
      <c r="OF4" s="341">
        <f ca="1">SUMIFS(OFFSET('Game Board'!$H$8:$H$31,0,NG$1),OFFSET('Game Board'!$F$8:$F$31,0,NG$1),NY4,OFFSET('Game Board'!$I$8:$I$31,0,NG$1),NY5)+SUMIFS(OFFSET('Game Board'!$H$8:$H$31,0,NG$1),OFFSET('Game Board'!$F$8:$F$31,0,NG$1),NY4,OFFSET('Game Board'!$I$8:$I$31,0,NG$1),NY6)+SUMIFS(OFFSET('Game Board'!$H$8:$H$31,0,NG$1),OFFSET('Game Board'!$F$8:$F$31,0,NG$1),NY4,OFFSET('Game Board'!$I$8:$I$31,0,NG$1),NY7)+SUMIFS(OFFSET('Game Board'!$G$8:$G$31,0,NG$1),OFFSET('Game Board'!$I$8:$I$31,0,NG$1),NY4,OFFSET('Game Board'!$F$8:$F$31,0,NG$1),NY5)+SUMIFS(OFFSET('Game Board'!$G$8:$G$31,0,NG$1),OFFSET('Game Board'!$I$8:$I$31,0,NG$1),NY4,OFFSET('Game Board'!$F$8:$F$31,0,NG$1),NY6)+SUMIFS(OFFSET('Game Board'!$G$8:$G$31,0,NG$1),OFFSET('Game Board'!$I$8:$I$31,0,NG$1),NY4,OFFSET('Game Board'!$F$8:$F$31,0,NG$1),NY7)</f>
        <v>0</v>
      </c>
      <c r="OG4" s="341">
        <f t="shared" ref="OG4:OG19" ca="1" si="84">OE4-OF4</f>
        <v>0</v>
      </c>
      <c r="OH4" s="341">
        <f t="shared" ref="OH4:OH19" ca="1" si="85">OC4*1+OB4*3</f>
        <v>3</v>
      </c>
      <c r="OI4" s="341">
        <f t="shared" ref="OI4" ca="1" si="86">IF(NY4&lt;&gt;"",SUMPRODUCT((NX4:NX7=NX4)*(OH4:OH7&gt;OH4)*1),0)</f>
        <v>0</v>
      </c>
      <c r="OJ4" s="341">
        <f t="shared" ref="OJ4" ca="1" si="87">IF(NY4&lt;&gt;"",SUMPRODUCT((OI4:OI7=OI4)*(OG4:OG7&gt;OG4)*1),0)</f>
        <v>0</v>
      </c>
      <c r="OK4" s="341">
        <f t="shared" ref="OK4:OK19" ca="1" si="88">OI4+OJ4</f>
        <v>0</v>
      </c>
      <c r="OL4" s="341">
        <f t="shared" ref="OL4" ca="1" si="89">IF(NY4&lt;&gt;"",SUMPRODUCT((OK4:OK7=OK4)*(OI4:OI7=OI4)*(OE4:OE7&gt;OE4)*1),0)</f>
        <v>0</v>
      </c>
      <c r="OM4" s="341">
        <f t="shared" ref="OM4:OM19" ca="1" si="90">NX4+OK4+OL4</f>
        <v>1</v>
      </c>
      <c r="ON4" s="341">
        <v>0</v>
      </c>
      <c r="OO4" s="341">
        <v>0</v>
      </c>
      <c r="OP4" s="341">
        <v>0</v>
      </c>
      <c r="OQ4" s="341">
        <v>0</v>
      </c>
      <c r="OR4" s="341">
        <v>0</v>
      </c>
      <c r="OS4" s="341">
        <v>0</v>
      </c>
      <c r="OT4" s="341">
        <v>0</v>
      </c>
      <c r="OU4" s="341">
        <v>0</v>
      </c>
      <c r="OV4" s="341">
        <v>0</v>
      </c>
      <c r="OW4" s="341">
        <v>0</v>
      </c>
      <c r="OX4" s="341">
        <v>0</v>
      </c>
      <c r="OY4" s="341">
        <f t="shared" ref="OY4:OY19" ca="1" si="91">OM4+OW4+OX4</f>
        <v>1</v>
      </c>
      <c r="OZ4" s="341">
        <v>0</v>
      </c>
      <c r="PA4" s="341">
        <v>0</v>
      </c>
      <c r="PB4" s="341">
        <v>0</v>
      </c>
      <c r="PC4" s="341">
        <v>0</v>
      </c>
      <c r="PD4" s="341">
        <v>0</v>
      </c>
      <c r="PE4" s="341">
        <v>0</v>
      </c>
      <c r="PF4" s="341">
        <v>0</v>
      </c>
      <c r="PG4" s="341">
        <v>0</v>
      </c>
      <c r="PH4" s="341">
        <v>0</v>
      </c>
      <c r="PI4" s="341">
        <v>0</v>
      </c>
      <c r="PJ4" s="341">
        <v>0</v>
      </c>
      <c r="PK4" s="341">
        <f t="shared" ref="PK4:PK19" ca="1" si="92">OY4+PI4+PJ4</f>
        <v>1</v>
      </c>
      <c r="PL4" s="341">
        <f t="shared" ref="PL4" ca="1" si="93">SUMPRODUCT((PK4:PK7=PK4)*(NN4:NN7&gt;NN4)*1)</f>
        <v>0</v>
      </c>
      <c r="PM4" s="341">
        <f t="shared" ref="PM4:PM19" ca="1" si="94">PL4+PK4</f>
        <v>1</v>
      </c>
      <c r="PN4" s="341" t="str">
        <f>NE4</f>
        <v>France</v>
      </c>
      <c r="PO4" s="341">
        <f t="shared" ref="PO4:PO19" ca="1" si="95">SUM(PP4:PR4)</f>
        <v>0</v>
      </c>
      <c r="PP4" s="341">
        <f ca="1">SUMPRODUCT((OFFSET('Game Board'!$G$8:$G$31,0,PP$1)&lt;&gt;"")*(OFFSET('Game Board'!$F$8:$F$31,0,PP$1)=$C4)*(OFFSET('Game Board'!$G$8:$G$31,0,PP$1)&gt;OFFSET('Game Board'!$H$8:$H$31,0,PP$1))*1)+SUMPRODUCT((OFFSET('Game Board'!$G$8:$G$31,0,PP$1)&lt;&gt;"")*(OFFSET('Game Board'!$I$8:$I$31,0,PP$1)=$C4)*(OFFSET('Game Board'!$H$8:$H$31,0,PP$1)&gt;OFFSET('Game Board'!$G$8:$G$31,0,PP$1))*1)</f>
        <v>0</v>
      </c>
      <c r="PQ4" s="341">
        <f ca="1">SUMPRODUCT((OFFSET('Game Board'!$G$8:$G$31,0,PP$1)&lt;&gt;"")*(OFFSET('Game Board'!$F$8:$F$31,0,PP$1)=$C4)*(OFFSET('Game Board'!$G$8:$G$31,0,PP$1)=OFFSET('Game Board'!$H$8:$H$31,0,PP$1))*1)+SUMPRODUCT((OFFSET('Game Board'!$G$8:$G$31,0,PP$1)&lt;&gt;"")*(OFFSET('Game Board'!$I$8:$I$31,0,PP$1)=$C4)*(OFFSET('Game Board'!$G$8:$G$31,0,PP$1)=OFFSET('Game Board'!$H$8:$H$31,0,PP$1))*1)</f>
        <v>0</v>
      </c>
      <c r="PR4" s="341">
        <f ca="1">SUMPRODUCT((OFFSET('Game Board'!$G$8:$G$31,0,PP$1)&lt;&gt;"")*(OFFSET('Game Board'!$F$8:$F$31,0,PP$1)=$C4)*(OFFSET('Game Board'!$G$8:$G$31,0,PP$1)&lt;OFFSET('Game Board'!$H$8:$H$31,0,PP$1))*1)+SUMPRODUCT((OFFSET('Game Board'!$G$8:$G$31,0,PP$1)&lt;&gt;"")*(OFFSET('Game Board'!$I$8:$I$31,0,PP$1)=$C4)*(OFFSET('Game Board'!$H$8:$H$31,0,PP$1)&lt;OFFSET('Game Board'!$G$8:$G$31,0,PP$1))*1)</f>
        <v>0</v>
      </c>
      <c r="PS4" s="341">
        <f ca="1">SUMIF(OFFSET('Game Board'!$F$8:$F$31,0,PP$1),$C4,OFFSET('Game Board'!$G$8:$G$31,0,PP$1))+SUMIF(OFFSET('Game Board'!$I$8:$I$31,0,PP$1),$C4,OFFSET('Game Board'!$H$8:$H$31,0,PP$1))</f>
        <v>0</v>
      </c>
      <c r="PT4" s="341">
        <f ca="1">SUMIF(OFFSET('Game Board'!$F$8:$F$31,0,PP$1),$C4,OFFSET('Game Board'!$H$8:$H$31,0,PP$1))+SUMIF(OFFSET('Game Board'!$I$8:$I$31,0,PP$1),$C4,OFFSET('Game Board'!$G$8:$G$31,0,PP$1))</f>
        <v>0</v>
      </c>
      <c r="PU4" s="341">
        <f t="shared" ref="PU4:PU19" ca="1" si="96">PS4-PT4</f>
        <v>0</v>
      </c>
      <c r="PV4" s="341">
        <f t="shared" ref="PV4:PV19" ca="1" si="97">PQ4*1+PP4*3</f>
        <v>0</v>
      </c>
      <c r="PW4" s="341">
        <f ca="1">INDEX($L$4:$L$35,MATCH(QF4,$C$4:$C$35,0),0)</f>
        <v>16</v>
      </c>
      <c r="PX4" s="341">
        <f>'Tournament Setup'!$F6</f>
        <v>0</v>
      </c>
      <c r="PY4" s="341">
        <f t="shared" ref="PY4" ca="1" si="98">RANK(PV4,PV4:PV7)</f>
        <v>1</v>
      </c>
      <c r="PZ4" s="341">
        <f t="shared" ref="PZ4" ca="1" si="99">SUMPRODUCT((PY4:PY7=PY4)*(PU4:PU7&gt;PU4)*1)</f>
        <v>0</v>
      </c>
      <c r="QA4" s="341">
        <f t="shared" ref="QA4:QA19" ca="1" si="100">PY4+PZ4</f>
        <v>1</v>
      </c>
      <c r="QB4" s="341">
        <f t="shared" ref="QB4" ca="1" si="101">SUMPRODUCT((PY4:PY7=PY4)*(PU4:PU7=PU4)*(PS4:PS7&gt;PS4)*1)</f>
        <v>0</v>
      </c>
      <c r="QC4" s="341">
        <f t="shared" ref="QC4:QC19" ca="1" si="102">QA4+QB4</f>
        <v>1</v>
      </c>
      <c r="QD4" s="341">
        <f t="shared" ref="QD4" ca="1" si="103">RANK(QC4,QC4:QC7,1)+COUNTIF(QC4:QC4,QC4)-1</f>
        <v>1</v>
      </c>
      <c r="QE4" s="341">
        <v>1</v>
      </c>
      <c r="QF4" s="341" t="str">
        <f t="shared" ref="QF4" ca="1" si="104">INDEX(PN4:PN7,MATCH(QE4,QD4:QD7,0),0)</f>
        <v>France</v>
      </c>
      <c r="QG4" s="341">
        <f t="shared" ref="QG4" ca="1" si="105">INDEX(QC4:QC7,MATCH(QF4,PN4:PN7,0),0)</f>
        <v>1</v>
      </c>
      <c r="QH4" s="341" t="str">
        <f t="shared" ref="QH4" ca="1" si="106">IF(QG5=1,QF4,"")</f>
        <v>France</v>
      </c>
      <c r="QK4" s="341">
        <f ca="1">SUMPRODUCT((OFFSET('Game Board'!$F$8:$F$31,0,PP$1)=QH4)*(OFFSET('Game Board'!$I$8:$I$31,0,PP$1)=QH5)*(OFFSET('Game Board'!$G$8:$G$31,0,PP$1)&gt;OFFSET('Game Board'!$H$8:$H$31,0,PP$1))*1)+SUMPRODUCT((OFFSET('Game Board'!$I$8:$I$31,0,PP$1)=QH4)*(OFFSET('Game Board'!$F$8:$F$31,0,PP$1)=QH5)*(OFFSET('Game Board'!$H$8:$H$31,0,PP$1)&gt;OFFSET('Game Board'!$G$8:$G$31,0,PP$1))*1)+SUMPRODUCT((OFFSET('Game Board'!$F$8:$F$31,0,PP$1)=QH4)*(OFFSET('Game Board'!$I$8:$I$31,0,PP$1)=QH6)*(OFFSET('Game Board'!$G$8:$G$31,0,PP$1)&gt;OFFSET('Game Board'!$H$8:$H$31,0,PP$1))*1)+SUMPRODUCT((OFFSET('Game Board'!$I$8:$I$31,0,PP$1)=QH4)*(OFFSET('Game Board'!$F$8:$F$31,0,PP$1)=QH6)*(OFFSET('Game Board'!$H$8:$H$31,0,PP$1)&gt;OFFSET('Game Board'!$G$8:$G$31,0,PP$1))*1)+SUMPRODUCT((OFFSET('Game Board'!$F$8:$F$31,0,PP$1)=QH4)*(OFFSET('Game Board'!$I$8:$I$31,0,PP$1)=QH7)*(OFFSET('Game Board'!$G$8:$G$31,0,PP$1)&gt;OFFSET('Game Board'!$H$8:$H$31,0,PP$1))*1)+SUMPRODUCT((OFFSET('Game Board'!$I$8:$I$31,0,PP$1)=QH4)*(OFFSET('Game Board'!$F$8:$F$31,0,PP$1)=QH7)*(OFFSET('Game Board'!$H$8:$H$31,0,PP$1)&gt;OFFSET('Game Board'!$G$8:$G$31,0,PP$1))*1)</f>
        <v>0</v>
      </c>
      <c r="QL4" s="341">
        <f ca="1">SUMPRODUCT((OFFSET('Game Board'!$F$8:$F$31,0,PP$1)=QH4)*(OFFSET('Game Board'!$I$8:$I$31,0,PP$1)=QH5)*(OFFSET('Game Board'!$G$8:$G$31,0,PP$1)=OFFSET('Game Board'!$H$8:$H$31,0,PP$1))*1)+SUMPRODUCT((OFFSET('Game Board'!$I$8:$I$31,0,PP$1)=QH4)*(OFFSET('Game Board'!$F$8:$F$31,0,PP$1)=QH5)*(OFFSET('Game Board'!$G$8:$G$31,0,PP$1)=OFFSET('Game Board'!$H$8:$H$31,0,PP$1))*1)+SUMPRODUCT((OFFSET('Game Board'!$F$8:$F$31,0,PP$1)=QH4)*(OFFSET('Game Board'!$I$8:$I$31,0,PP$1)=QH6)*(OFFSET('Game Board'!$G$8:$G$31,0,PP$1)=OFFSET('Game Board'!$H$8:$H$31,0,PP$1))*1)+SUMPRODUCT((OFFSET('Game Board'!$I$8:$I$31,0,PP$1)=QH4)*(OFFSET('Game Board'!$F$8:$F$31,0,PP$1)=QH6)*(OFFSET('Game Board'!$G$8:$G$31,0,PP$1)=OFFSET('Game Board'!$H$8:$H$31,0,PP$1))*1)+SUMPRODUCT((OFFSET('Game Board'!$F$8:$F$31,0,PP$1)=QH4)*(OFFSET('Game Board'!$I$8:$I$31,0,PP$1)=QH7)*(OFFSET('Game Board'!$G$8:$G$31,0,PP$1)=OFFSET('Game Board'!$H$8:$H$31,0,PP$1))*1)+SUMPRODUCT((OFFSET('Game Board'!$I$8:$I$31,0,PP$1)=QH4)*(OFFSET('Game Board'!$F$8:$F$31,0,PP$1)=QH7)*(OFFSET('Game Board'!$G$8:$G$31,0,PP$1)=OFFSET('Game Board'!$H$8:$H$31,0,PP$1))*1)</f>
        <v>3</v>
      </c>
      <c r="QM4" s="341">
        <f ca="1">SUMPRODUCT((OFFSET('Game Board'!$F$8:$F$31,0,PP$1)=QH4)*(OFFSET('Game Board'!$I$8:$I$31,0,PP$1)=QH5)*(OFFSET('Game Board'!$G$8:$G$31,0,PP$1)&lt;OFFSET('Game Board'!$H$8:$H$31,0,PP$1))*1)+SUMPRODUCT((OFFSET('Game Board'!$I$8:$I$31,0,PP$1)=QH4)*(OFFSET('Game Board'!$F$8:$F$31,0,PP$1)=QH5)*(OFFSET('Game Board'!$H$8:$H$31,0,PP$1)&lt;OFFSET('Game Board'!$G$8:$G$31,0,PP$1))*1)+SUMPRODUCT((OFFSET('Game Board'!$F$8:$F$31,0,PP$1)=QH4)*(OFFSET('Game Board'!$I$8:$I$31,0,PP$1)=QH6)*(OFFSET('Game Board'!$G$8:$G$31,0,PP$1)&lt;OFFSET('Game Board'!$H$8:$H$31,0,PP$1))*1)+SUMPRODUCT((OFFSET('Game Board'!$I$8:$I$31,0,PP$1)=QH4)*(OFFSET('Game Board'!$F$8:$F$31,0,PP$1)=QH6)*(OFFSET('Game Board'!$H$8:$H$31,0,PP$1)&lt;OFFSET('Game Board'!$G$8:$G$31,0,PP$1))*1)+SUMPRODUCT((OFFSET('Game Board'!$F$8:$F$31,0,PP$1)=QH4)*(OFFSET('Game Board'!$I$8:$I$31,0,PP$1)=QH7)*(OFFSET('Game Board'!$G$8:$G$31,0,PP$1)&lt;OFFSET('Game Board'!$H$8:$H$31,0,PP$1))*1)+SUMPRODUCT((OFFSET('Game Board'!$I$8:$I$31,0,PP$1)=QH4)*(OFFSET('Game Board'!$F$8:$F$31,0,PP$1)=QH7)*(OFFSET('Game Board'!$H$8:$H$31,0,PP$1)&lt;OFFSET('Game Board'!$G$8:$G$31,0,PP$1))*1)</f>
        <v>0</v>
      </c>
      <c r="QN4" s="341">
        <f ca="1">SUMIFS(OFFSET('Game Board'!$G$8:$G$31,0,PP$1),OFFSET('Game Board'!$F$8:$F$31,0,PP$1),QH4,OFFSET('Game Board'!$I$8:$I$31,0,PP$1),QH5)+SUMIFS(OFFSET('Game Board'!$G$8:$G$31,0,PP$1),OFFSET('Game Board'!$F$8:$F$31,0,PP$1),QH4,OFFSET('Game Board'!$I$8:$I$31,0,PP$1),QH6)+SUMIFS(OFFSET('Game Board'!$G$8:$G$31,0,PP$1),OFFSET('Game Board'!$F$8:$F$31,0,PP$1),QH4,OFFSET('Game Board'!$I$8:$I$31,0,PP$1),QH7)+SUMIFS(OFFSET('Game Board'!$H$8:$H$31,0,PP$1),OFFSET('Game Board'!$I$8:$I$31,0,PP$1),QH4,OFFSET('Game Board'!$F$8:$F$31,0,PP$1),QH5)+SUMIFS(OFFSET('Game Board'!$H$8:$H$31,0,PP$1),OFFSET('Game Board'!$I$8:$I$31,0,PP$1),QH4,OFFSET('Game Board'!$F$8:$F$31,0,PP$1),QH6)+SUMIFS(OFFSET('Game Board'!$H$8:$H$31,0,PP$1),OFFSET('Game Board'!$I$8:$I$31,0,PP$1),QH4,OFFSET('Game Board'!$F$8:$F$31,0,PP$1),QH7)</f>
        <v>0</v>
      </c>
      <c r="QO4" s="341">
        <f ca="1">SUMIFS(OFFSET('Game Board'!$H$8:$H$31,0,PP$1),OFFSET('Game Board'!$F$8:$F$31,0,PP$1),QH4,OFFSET('Game Board'!$I$8:$I$31,0,PP$1),QH5)+SUMIFS(OFFSET('Game Board'!$H$8:$H$31,0,PP$1),OFFSET('Game Board'!$F$8:$F$31,0,PP$1),QH4,OFFSET('Game Board'!$I$8:$I$31,0,PP$1),QH6)+SUMIFS(OFFSET('Game Board'!$H$8:$H$31,0,PP$1),OFFSET('Game Board'!$F$8:$F$31,0,PP$1),QH4,OFFSET('Game Board'!$I$8:$I$31,0,PP$1),QH7)+SUMIFS(OFFSET('Game Board'!$G$8:$G$31,0,PP$1),OFFSET('Game Board'!$I$8:$I$31,0,PP$1),QH4,OFFSET('Game Board'!$F$8:$F$31,0,PP$1),QH5)+SUMIFS(OFFSET('Game Board'!$G$8:$G$31,0,PP$1),OFFSET('Game Board'!$I$8:$I$31,0,PP$1),QH4,OFFSET('Game Board'!$F$8:$F$31,0,PP$1),QH6)+SUMIFS(OFFSET('Game Board'!$G$8:$G$31,0,PP$1),OFFSET('Game Board'!$I$8:$I$31,0,PP$1),QH4,OFFSET('Game Board'!$F$8:$F$31,0,PP$1),QH7)</f>
        <v>0</v>
      </c>
      <c r="QP4" s="341">
        <f t="shared" ref="QP4:QP19" ca="1" si="107">QN4-QO4</f>
        <v>0</v>
      </c>
      <c r="QQ4" s="341">
        <f t="shared" ref="QQ4:QQ19" ca="1" si="108">QL4*1+QK4*3</f>
        <v>3</v>
      </c>
      <c r="QR4" s="341">
        <f t="shared" ref="QR4" ca="1" si="109">IF(QH4&lt;&gt;"",SUMPRODUCT((QG4:QG7=QG4)*(QQ4:QQ7&gt;QQ4)*1),0)</f>
        <v>0</v>
      </c>
      <c r="QS4" s="341">
        <f t="shared" ref="QS4" ca="1" si="110">IF(QH4&lt;&gt;"",SUMPRODUCT((QR4:QR7=QR4)*(QP4:QP7&gt;QP4)*1),0)</f>
        <v>0</v>
      </c>
      <c r="QT4" s="341">
        <f t="shared" ref="QT4:QT19" ca="1" si="111">QR4+QS4</f>
        <v>0</v>
      </c>
      <c r="QU4" s="341">
        <f t="shared" ref="QU4" ca="1" si="112">IF(QH4&lt;&gt;"",SUMPRODUCT((QT4:QT7=QT4)*(QR4:QR7=QR4)*(QN4:QN7&gt;QN4)*1),0)</f>
        <v>0</v>
      </c>
      <c r="QV4" s="341">
        <f t="shared" ref="QV4:QV19" ca="1" si="113">QG4+QT4+QU4</f>
        <v>1</v>
      </c>
      <c r="QW4" s="341">
        <v>0</v>
      </c>
      <c r="QX4" s="341">
        <v>0</v>
      </c>
      <c r="QY4" s="341">
        <v>0</v>
      </c>
      <c r="QZ4" s="341">
        <v>0</v>
      </c>
      <c r="RA4" s="341">
        <v>0</v>
      </c>
      <c r="RB4" s="341">
        <v>0</v>
      </c>
      <c r="RC4" s="341">
        <v>0</v>
      </c>
      <c r="RD4" s="341">
        <v>0</v>
      </c>
      <c r="RE4" s="341">
        <v>0</v>
      </c>
      <c r="RF4" s="341">
        <v>0</v>
      </c>
      <c r="RG4" s="341">
        <v>0</v>
      </c>
      <c r="RH4" s="341">
        <f t="shared" ref="RH4:RH19" ca="1" si="114">QV4+RF4+RG4</f>
        <v>1</v>
      </c>
      <c r="RI4" s="341">
        <v>0</v>
      </c>
      <c r="RJ4" s="341">
        <v>0</v>
      </c>
      <c r="RK4" s="341">
        <v>0</v>
      </c>
      <c r="RL4" s="341">
        <v>0</v>
      </c>
      <c r="RM4" s="341">
        <v>0</v>
      </c>
      <c r="RN4" s="341">
        <v>0</v>
      </c>
      <c r="RO4" s="341">
        <v>0</v>
      </c>
      <c r="RP4" s="341">
        <v>0</v>
      </c>
      <c r="RQ4" s="341">
        <v>0</v>
      </c>
      <c r="RR4" s="341">
        <v>0</v>
      </c>
      <c r="RS4" s="341">
        <v>0</v>
      </c>
      <c r="RT4" s="341">
        <f t="shared" ref="RT4:RT19" ca="1" si="115">RH4+RR4+RS4</f>
        <v>1</v>
      </c>
      <c r="RU4" s="341">
        <f t="shared" ref="RU4" ca="1" si="116">SUMPRODUCT((RT4:RT7=RT4)*(PW4:PW7&gt;PW4)*1)</f>
        <v>0</v>
      </c>
      <c r="RV4" s="341">
        <f t="shared" ref="RV4:RV19" ca="1" si="117">RU4+RT4</f>
        <v>1</v>
      </c>
      <c r="RW4" s="341" t="str">
        <f>PN4</f>
        <v>France</v>
      </c>
      <c r="RX4" s="341">
        <f t="shared" ref="RX4:RX19" ca="1" si="118">SUM(RY4:SA4)</f>
        <v>0</v>
      </c>
      <c r="RY4" s="341">
        <f ca="1">SUMPRODUCT((OFFSET('Game Board'!$G$8:$G$31,0,RY$1)&lt;&gt;"")*(OFFSET('Game Board'!$F$8:$F$31,0,RY$1)=$C4)*(OFFSET('Game Board'!$G$8:$G$31,0,RY$1)&gt;OFFSET('Game Board'!$H$8:$H$31,0,RY$1))*1)+SUMPRODUCT((OFFSET('Game Board'!$G$8:$G$31,0,RY$1)&lt;&gt;"")*(OFFSET('Game Board'!$I$8:$I$31,0,RY$1)=$C4)*(OFFSET('Game Board'!$H$8:$H$31,0,RY$1)&gt;OFFSET('Game Board'!$G$8:$G$31,0,RY$1))*1)</f>
        <v>0</v>
      </c>
      <c r="RZ4" s="341">
        <f ca="1">SUMPRODUCT((OFFSET('Game Board'!$G$8:$G$31,0,RY$1)&lt;&gt;"")*(OFFSET('Game Board'!$F$8:$F$31,0,RY$1)=$C4)*(OFFSET('Game Board'!$G$8:$G$31,0,RY$1)=OFFSET('Game Board'!$H$8:$H$31,0,RY$1))*1)+SUMPRODUCT((OFFSET('Game Board'!$G$8:$G$31,0,RY$1)&lt;&gt;"")*(OFFSET('Game Board'!$I$8:$I$31,0,RY$1)=$C4)*(OFFSET('Game Board'!$G$8:$G$31,0,RY$1)=OFFSET('Game Board'!$H$8:$H$31,0,RY$1))*1)</f>
        <v>0</v>
      </c>
      <c r="SA4" s="341">
        <f ca="1">SUMPRODUCT((OFFSET('Game Board'!$G$8:$G$31,0,RY$1)&lt;&gt;"")*(OFFSET('Game Board'!$F$8:$F$31,0,RY$1)=$C4)*(OFFSET('Game Board'!$G$8:$G$31,0,RY$1)&lt;OFFSET('Game Board'!$H$8:$H$31,0,RY$1))*1)+SUMPRODUCT((OFFSET('Game Board'!$G$8:$G$31,0,RY$1)&lt;&gt;"")*(OFFSET('Game Board'!$I$8:$I$31,0,RY$1)=$C4)*(OFFSET('Game Board'!$H$8:$H$31,0,RY$1)&lt;OFFSET('Game Board'!$G$8:$G$31,0,RY$1))*1)</f>
        <v>0</v>
      </c>
      <c r="SB4" s="341">
        <f ca="1">SUMIF(OFFSET('Game Board'!$F$8:$F$31,0,RY$1),$C4,OFFSET('Game Board'!$G$8:$G$31,0,RY$1))+SUMIF(OFFSET('Game Board'!$I$8:$I$31,0,RY$1),$C4,OFFSET('Game Board'!$H$8:$H$31,0,RY$1))</f>
        <v>0</v>
      </c>
      <c r="SC4" s="341">
        <f ca="1">SUMIF(OFFSET('Game Board'!$F$8:$F$31,0,RY$1),$C4,OFFSET('Game Board'!$H$8:$H$31,0,RY$1))+SUMIF(OFFSET('Game Board'!$I$8:$I$31,0,RY$1),$C4,OFFSET('Game Board'!$G$8:$G$31,0,RY$1))</f>
        <v>0</v>
      </c>
      <c r="SD4" s="341">
        <f t="shared" ref="SD4:SD19" ca="1" si="119">SB4-SC4</f>
        <v>0</v>
      </c>
      <c r="SE4" s="341">
        <f t="shared" ref="SE4:SE19" ca="1" si="120">RZ4*1+RY4*3</f>
        <v>0</v>
      </c>
      <c r="SF4" s="341">
        <f ca="1">INDEX($L$4:$L$35,MATCH(SO4,$C$4:$C$35,0),0)</f>
        <v>16</v>
      </c>
      <c r="SG4" s="341">
        <f>'Tournament Setup'!$F6</f>
        <v>0</v>
      </c>
      <c r="SH4" s="341">
        <f t="shared" ref="SH4" ca="1" si="121">RANK(SE4,SE4:SE7)</f>
        <v>1</v>
      </c>
      <c r="SI4" s="341">
        <f t="shared" ref="SI4" ca="1" si="122">SUMPRODUCT((SH4:SH7=SH4)*(SD4:SD7&gt;SD4)*1)</f>
        <v>0</v>
      </c>
      <c r="SJ4" s="341">
        <f t="shared" ref="SJ4:SJ19" ca="1" si="123">SH4+SI4</f>
        <v>1</v>
      </c>
      <c r="SK4" s="341">
        <f t="shared" ref="SK4" ca="1" si="124">SUMPRODUCT((SH4:SH7=SH4)*(SD4:SD7=SD4)*(SB4:SB7&gt;SB4)*1)</f>
        <v>0</v>
      </c>
      <c r="SL4" s="341">
        <f t="shared" ref="SL4:SL19" ca="1" si="125">SJ4+SK4</f>
        <v>1</v>
      </c>
      <c r="SM4" s="341">
        <f t="shared" ref="SM4" ca="1" si="126">RANK(SL4,SL4:SL7,1)+COUNTIF(SL4:SL4,SL4)-1</f>
        <v>1</v>
      </c>
      <c r="SN4" s="341">
        <v>1</v>
      </c>
      <c r="SO4" s="341" t="str">
        <f t="shared" ref="SO4" ca="1" si="127">INDEX(RW4:RW7,MATCH(SN4,SM4:SM7,0),0)</f>
        <v>France</v>
      </c>
      <c r="SP4" s="341">
        <f t="shared" ref="SP4" ca="1" si="128">INDEX(SL4:SL7,MATCH(SO4,RW4:RW7,0),0)</f>
        <v>1</v>
      </c>
      <c r="SQ4" s="341" t="str">
        <f t="shared" ref="SQ4" ca="1" si="129">IF(SP5=1,SO4,"")</f>
        <v>France</v>
      </c>
      <c r="ST4" s="341">
        <f ca="1">SUMPRODUCT((OFFSET('Game Board'!$F$8:$F$31,0,RY$1)=SQ4)*(OFFSET('Game Board'!$I$8:$I$31,0,RY$1)=SQ5)*(OFFSET('Game Board'!$G$8:$G$31,0,RY$1)&gt;OFFSET('Game Board'!$H$8:$H$31,0,RY$1))*1)+SUMPRODUCT((OFFSET('Game Board'!$I$8:$I$31,0,RY$1)=SQ4)*(OFFSET('Game Board'!$F$8:$F$31,0,RY$1)=SQ5)*(OFFSET('Game Board'!$H$8:$H$31,0,RY$1)&gt;OFFSET('Game Board'!$G$8:$G$31,0,RY$1))*1)+SUMPRODUCT((OFFSET('Game Board'!$F$8:$F$31,0,RY$1)=SQ4)*(OFFSET('Game Board'!$I$8:$I$31,0,RY$1)=SQ6)*(OFFSET('Game Board'!$G$8:$G$31,0,RY$1)&gt;OFFSET('Game Board'!$H$8:$H$31,0,RY$1))*1)+SUMPRODUCT((OFFSET('Game Board'!$I$8:$I$31,0,RY$1)=SQ4)*(OFFSET('Game Board'!$F$8:$F$31,0,RY$1)=SQ6)*(OFFSET('Game Board'!$H$8:$H$31,0,RY$1)&gt;OFFSET('Game Board'!$G$8:$G$31,0,RY$1))*1)+SUMPRODUCT((OFFSET('Game Board'!$F$8:$F$31,0,RY$1)=SQ4)*(OFFSET('Game Board'!$I$8:$I$31,0,RY$1)=SQ7)*(OFFSET('Game Board'!$G$8:$G$31,0,RY$1)&gt;OFFSET('Game Board'!$H$8:$H$31,0,RY$1))*1)+SUMPRODUCT((OFFSET('Game Board'!$I$8:$I$31,0,RY$1)=SQ4)*(OFFSET('Game Board'!$F$8:$F$31,0,RY$1)=SQ7)*(OFFSET('Game Board'!$H$8:$H$31,0,RY$1)&gt;OFFSET('Game Board'!$G$8:$G$31,0,RY$1))*1)</f>
        <v>0</v>
      </c>
      <c r="SU4" s="341">
        <f ca="1">SUMPRODUCT((OFFSET('Game Board'!$F$8:$F$31,0,RY$1)=SQ4)*(OFFSET('Game Board'!$I$8:$I$31,0,RY$1)=SQ5)*(OFFSET('Game Board'!$G$8:$G$31,0,RY$1)=OFFSET('Game Board'!$H$8:$H$31,0,RY$1))*1)+SUMPRODUCT((OFFSET('Game Board'!$I$8:$I$31,0,RY$1)=SQ4)*(OFFSET('Game Board'!$F$8:$F$31,0,RY$1)=SQ5)*(OFFSET('Game Board'!$G$8:$G$31,0,RY$1)=OFFSET('Game Board'!$H$8:$H$31,0,RY$1))*1)+SUMPRODUCT((OFFSET('Game Board'!$F$8:$F$31,0,RY$1)=SQ4)*(OFFSET('Game Board'!$I$8:$I$31,0,RY$1)=SQ6)*(OFFSET('Game Board'!$G$8:$G$31,0,RY$1)=OFFSET('Game Board'!$H$8:$H$31,0,RY$1))*1)+SUMPRODUCT((OFFSET('Game Board'!$I$8:$I$31,0,RY$1)=SQ4)*(OFFSET('Game Board'!$F$8:$F$31,0,RY$1)=SQ6)*(OFFSET('Game Board'!$G$8:$G$31,0,RY$1)=OFFSET('Game Board'!$H$8:$H$31,0,RY$1))*1)+SUMPRODUCT((OFFSET('Game Board'!$F$8:$F$31,0,RY$1)=SQ4)*(OFFSET('Game Board'!$I$8:$I$31,0,RY$1)=SQ7)*(OFFSET('Game Board'!$G$8:$G$31,0,RY$1)=OFFSET('Game Board'!$H$8:$H$31,0,RY$1))*1)+SUMPRODUCT((OFFSET('Game Board'!$I$8:$I$31,0,RY$1)=SQ4)*(OFFSET('Game Board'!$F$8:$F$31,0,RY$1)=SQ7)*(OFFSET('Game Board'!$G$8:$G$31,0,RY$1)=OFFSET('Game Board'!$H$8:$H$31,0,RY$1))*1)</f>
        <v>3</v>
      </c>
      <c r="SV4" s="341">
        <f ca="1">SUMPRODUCT((OFFSET('Game Board'!$F$8:$F$31,0,RY$1)=SQ4)*(OFFSET('Game Board'!$I$8:$I$31,0,RY$1)=SQ5)*(OFFSET('Game Board'!$G$8:$G$31,0,RY$1)&lt;OFFSET('Game Board'!$H$8:$H$31,0,RY$1))*1)+SUMPRODUCT((OFFSET('Game Board'!$I$8:$I$31,0,RY$1)=SQ4)*(OFFSET('Game Board'!$F$8:$F$31,0,RY$1)=SQ5)*(OFFSET('Game Board'!$H$8:$H$31,0,RY$1)&lt;OFFSET('Game Board'!$G$8:$G$31,0,RY$1))*1)+SUMPRODUCT((OFFSET('Game Board'!$F$8:$F$31,0,RY$1)=SQ4)*(OFFSET('Game Board'!$I$8:$I$31,0,RY$1)=SQ6)*(OFFSET('Game Board'!$G$8:$G$31,0,RY$1)&lt;OFFSET('Game Board'!$H$8:$H$31,0,RY$1))*1)+SUMPRODUCT((OFFSET('Game Board'!$I$8:$I$31,0,RY$1)=SQ4)*(OFFSET('Game Board'!$F$8:$F$31,0,RY$1)=SQ6)*(OFFSET('Game Board'!$H$8:$H$31,0,RY$1)&lt;OFFSET('Game Board'!$G$8:$G$31,0,RY$1))*1)+SUMPRODUCT((OFFSET('Game Board'!$F$8:$F$31,0,RY$1)=SQ4)*(OFFSET('Game Board'!$I$8:$I$31,0,RY$1)=SQ7)*(OFFSET('Game Board'!$G$8:$G$31,0,RY$1)&lt;OFFSET('Game Board'!$H$8:$H$31,0,RY$1))*1)+SUMPRODUCT((OFFSET('Game Board'!$I$8:$I$31,0,RY$1)=SQ4)*(OFFSET('Game Board'!$F$8:$F$31,0,RY$1)=SQ7)*(OFFSET('Game Board'!$H$8:$H$31,0,RY$1)&lt;OFFSET('Game Board'!$G$8:$G$31,0,RY$1))*1)</f>
        <v>0</v>
      </c>
      <c r="SW4" s="341">
        <f ca="1">SUMIFS(OFFSET('Game Board'!$G$8:$G$31,0,RY$1),OFFSET('Game Board'!$F$8:$F$31,0,RY$1),SQ4,OFFSET('Game Board'!$I$8:$I$31,0,RY$1),SQ5)+SUMIFS(OFFSET('Game Board'!$G$8:$G$31,0,RY$1),OFFSET('Game Board'!$F$8:$F$31,0,RY$1),SQ4,OFFSET('Game Board'!$I$8:$I$31,0,RY$1),SQ6)+SUMIFS(OFFSET('Game Board'!$G$8:$G$31,0,RY$1),OFFSET('Game Board'!$F$8:$F$31,0,RY$1),SQ4,OFFSET('Game Board'!$I$8:$I$31,0,RY$1),SQ7)+SUMIFS(OFFSET('Game Board'!$H$8:$H$31,0,RY$1),OFFSET('Game Board'!$I$8:$I$31,0,RY$1),SQ4,OFFSET('Game Board'!$F$8:$F$31,0,RY$1),SQ5)+SUMIFS(OFFSET('Game Board'!$H$8:$H$31,0,RY$1),OFFSET('Game Board'!$I$8:$I$31,0,RY$1),SQ4,OFFSET('Game Board'!$F$8:$F$31,0,RY$1),SQ6)+SUMIFS(OFFSET('Game Board'!$H$8:$H$31,0,RY$1),OFFSET('Game Board'!$I$8:$I$31,0,RY$1),SQ4,OFFSET('Game Board'!$F$8:$F$31,0,RY$1),SQ7)</f>
        <v>0</v>
      </c>
      <c r="SX4" s="341">
        <f ca="1">SUMIFS(OFFSET('Game Board'!$H$8:$H$31,0,RY$1),OFFSET('Game Board'!$F$8:$F$31,0,RY$1),SQ4,OFFSET('Game Board'!$I$8:$I$31,0,RY$1),SQ5)+SUMIFS(OFFSET('Game Board'!$H$8:$H$31,0,RY$1),OFFSET('Game Board'!$F$8:$F$31,0,RY$1),SQ4,OFFSET('Game Board'!$I$8:$I$31,0,RY$1),SQ6)+SUMIFS(OFFSET('Game Board'!$H$8:$H$31,0,RY$1),OFFSET('Game Board'!$F$8:$F$31,0,RY$1),SQ4,OFFSET('Game Board'!$I$8:$I$31,0,RY$1),SQ7)+SUMIFS(OFFSET('Game Board'!$G$8:$G$31,0,RY$1),OFFSET('Game Board'!$I$8:$I$31,0,RY$1),SQ4,OFFSET('Game Board'!$F$8:$F$31,0,RY$1),SQ5)+SUMIFS(OFFSET('Game Board'!$G$8:$G$31,0,RY$1),OFFSET('Game Board'!$I$8:$I$31,0,RY$1),SQ4,OFFSET('Game Board'!$F$8:$F$31,0,RY$1),SQ6)+SUMIFS(OFFSET('Game Board'!$G$8:$G$31,0,RY$1),OFFSET('Game Board'!$I$8:$I$31,0,RY$1),SQ4,OFFSET('Game Board'!$F$8:$F$31,0,RY$1),SQ7)</f>
        <v>0</v>
      </c>
      <c r="SY4" s="341">
        <f t="shared" ref="SY4:SY19" ca="1" si="130">SW4-SX4</f>
        <v>0</v>
      </c>
      <c r="SZ4" s="341">
        <f t="shared" ref="SZ4:SZ19" ca="1" si="131">SU4*1+ST4*3</f>
        <v>3</v>
      </c>
      <c r="TA4" s="341">
        <f t="shared" ref="TA4" ca="1" si="132">IF(SQ4&lt;&gt;"",SUMPRODUCT((SP4:SP7=SP4)*(SZ4:SZ7&gt;SZ4)*1),0)</f>
        <v>0</v>
      </c>
      <c r="TB4" s="341">
        <f t="shared" ref="TB4" ca="1" si="133">IF(SQ4&lt;&gt;"",SUMPRODUCT((TA4:TA7=TA4)*(SY4:SY7&gt;SY4)*1),0)</f>
        <v>0</v>
      </c>
      <c r="TC4" s="341">
        <f t="shared" ref="TC4:TC19" ca="1" si="134">TA4+TB4</f>
        <v>0</v>
      </c>
      <c r="TD4" s="341">
        <f t="shared" ref="TD4" ca="1" si="135">IF(SQ4&lt;&gt;"",SUMPRODUCT((TC4:TC7=TC4)*(TA4:TA7=TA4)*(SW4:SW7&gt;SW4)*1),0)</f>
        <v>0</v>
      </c>
      <c r="TE4" s="341">
        <f t="shared" ref="TE4:TE19" ca="1" si="136">SP4+TC4+TD4</f>
        <v>1</v>
      </c>
      <c r="TF4" s="341">
        <v>0</v>
      </c>
      <c r="TG4" s="341">
        <v>0</v>
      </c>
      <c r="TH4" s="341">
        <v>0</v>
      </c>
      <c r="TI4" s="341">
        <v>0</v>
      </c>
      <c r="TJ4" s="341">
        <v>0</v>
      </c>
      <c r="TK4" s="341">
        <v>0</v>
      </c>
      <c r="TL4" s="341">
        <v>0</v>
      </c>
      <c r="TM4" s="341">
        <v>0</v>
      </c>
      <c r="TN4" s="341">
        <v>0</v>
      </c>
      <c r="TO4" s="341">
        <v>0</v>
      </c>
      <c r="TP4" s="341">
        <v>0</v>
      </c>
      <c r="TQ4" s="341">
        <f t="shared" ref="TQ4:TQ19" ca="1" si="137">TE4+TO4+TP4</f>
        <v>1</v>
      </c>
      <c r="TR4" s="341">
        <v>0</v>
      </c>
      <c r="TS4" s="341">
        <v>0</v>
      </c>
      <c r="TT4" s="341">
        <v>0</v>
      </c>
      <c r="TU4" s="341">
        <v>0</v>
      </c>
      <c r="TV4" s="341">
        <v>0</v>
      </c>
      <c r="TW4" s="341">
        <v>0</v>
      </c>
      <c r="TX4" s="341">
        <v>0</v>
      </c>
      <c r="TY4" s="341">
        <v>0</v>
      </c>
      <c r="TZ4" s="341">
        <v>0</v>
      </c>
      <c r="UA4" s="341">
        <v>0</v>
      </c>
      <c r="UB4" s="341">
        <v>0</v>
      </c>
      <c r="UC4" s="341">
        <f t="shared" ref="UC4:UC19" ca="1" si="138">TQ4+UA4+UB4</f>
        <v>1</v>
      </c>
      <c r="UD4" s="341">
        <f t="shared" ref="UD4" ca="1" si="139">SUMPRODUCT((UC4:UC7=UC4)*(SF4:SF7&gt;SF4)*1)</f>
        <v>0</v>
      </c>
      <c r="UE4" s="341">
        <f t="shared" ref="UE4:UE19" ca="1" si="140">UD4+UC4</f>
        <v>1</v>
      </c>
      <c r="UF4" s="341" t="str">
        <f>RW4</f>
        <v>France</v>
      </c>
      <c r="UG4" s="341">
        <f t="shared" ref="UG4:UG19" ca="1" si="141">SUM(UH4:UJ4)</f>
        <v>0</v>
      </c>
      <c r="UH4" s="341">
        <f ca="1">SUMPRODUCT((OFFSET('Game Board'!$G$8:$G$31,0,UH$1)&lt;&gt;"")*(OFFSET('Game Board'!$F$8:$F$31,0,UH$1)=$C4)*(OFFSET('Game Board'!$G$8:$G$31,0,UH$1)&gt;OFFSET('Game Board'!$H$8:$H$31,0,UH$1))*1)+SUMPRODUCT((OFFSET('Game Board'!$G$8:$G$31,0,UH$1)&lt;&gt;"")*(OFFSET('Game Board'!$I$8:$I$31,0,UH$1)=$C4)*(OFFSET('Game Board'!$H$8:$H$31,0,UH$1)&gt;OFFSET('Game Board'!$G$8:$G$31,0,UH$1))*1)</f>
        <v>0</v>
      </c>
      <c r="UI4" s="341">
        <f ca="1">SUMPRODUCT((OFFSET('Game Board'!$G$8:$G$31,0,UH$1)&lt;&gt;"")*(OFFSET('Game Board'!$F$8:$F$31,0,UH$1)=$C4)*(OFFSET('Game Board'!$G$8:$G$31,0,UH$1)=OFFSET('Game Board'!$H$8:$H$31,0,UH$1))*1)+SUMPRODUCT((OFFSET('Game Board'!$G$8:$G$31,0,UH$1)&lt;&gt;"")*(OFFSET('Game Board'!$I$8:$I$31,0,UH$1)=$C4)*(OFFSET('Game Board'!$G$8:$G$31,0,UH$1)=OFFSET('Game Board'!$H$8:$H$31,0,UH$1))*1)</f>
        <v>0</v>
      </c>
      <c r="UJ4" s="341">
        <f ca="1">SUMPRODUCT((OFFSET('Game Board'!$G$8:$G$31,0,UH$1)&lt;&gt;"")*(OFFSET('Game Board'!$F$8:$F$31,0,UH$1)=$C4)*(OFFSET('Game Board'!$G$8:$G$31,0,UH$1)&lt;OFFSET('Game Board'!$H$8:$H$31,0,UH$1))*1)+SUMPRODUCT((OFFSET('Game Board'!$G$8:$G$31,0,UH$1)&lt;&gt;"")*(OFFSET('Game Board'!$I$8:$I$31,0,UH$1)=$C4)*(OFFSET('Game Board'!$H$8:$H$31,0,UH$1)&lt;OFFSET('Game Board'!$G$8:$G$31,0,UH$1))*1)</f>
        <v>0</v>
      </c>
      <c r="UK4" s="341">
        <f ca="1">SUMIF(OFFSET('Game Board'!$F$8:$F$31,0,UH$1),$C4,OFFSET('Game Board'!$G$8:$G$31,0,UH$1))+SUMIF(OFFSET('Game Board'!$I$8:$I$31,0,UH$1),$C4,OFFSET('Game Board'!$H$8:$H$31,0,UH$1))</f>
        <v>0</v>
      </c>
      <c r="UL4" s="341">
        <f ca="1">SUMIF(OFFSET('Game Board'!$F$8:$F$31,0,UH$1),$C4,OFFSET('Game Board'!$H$8:$H$31,0,UH$1))+SUMIF(OFFSET('Game Board'!$I$8:$I$31,0,UH$1),$C4,OFFSET('Game Board'!$G$8:$G$31,0,UH$1))</f>
        <v>0</v>
      </c>
      <c r="UM4" s="341">
        <f t="shared" ref="UM4:UM19" ca="1" si="142">UK4-UL4</f>
        <v>0</v>
      </c>
      <c r="UN4" s="341">
        <f t="shared" ref="UN4:UN19" ca="1" si="143">UI4*1+UH4*3</f>
        <v>0</v>
      </c>
      <c r="UO4" s="341">
        <f ca="1">INDEX($L$4:$L$35,MATCH(UX4,$C$4:$C$35,0),0)</f>
        <v>16</v>
      </c>
      <c r="UP4" s="341">
        <f>'Tournament Setup'!$F6</f>
        <v>0</v>
      </c>
      <c r="UQ4" s="341">
        <f t="shared" ref="UQ4" ca="1" si="144">RANK(UN4,UN4:UN7)</f>
        <v>1</v>
      </c>
      <c r="UR4" s="341">
        <f t="shared" ref="UR4" ca="1" si="145">SUMPRODUCT((UQ4:UQ7=UQ4)*(UM4:UM7&gt;UM4)*1)</f>
        <v>0</v>
      </c>
      <c r="US4" s="341">
        <f t="shared" ref="US4:US19" ca="1" si="146">UQ4+UR4</f>
        <v>1</v>
      </c>
      <c r="UT4" s="341">
        <f t="shared" ref="UT4" ca="1" si="147">SUMPRODUCT((UQ4:UQ7=UQ4)*(UM4:UM7=UM4)*(UK4:UK7&gt;UK4)*1)</f>
        <v>0</v>
      </c>
      <c r="UU4" s="341">
        <f t="shared" ref="UU4:UU19" ca="1" si="148">US4+UT4</f>
        <v>1</v>
      </c>
      <c r="UV4" s="341">
        <f t="shared" ref="UV4" ca="1" si="149">RANK(UU4,UU4:UU7,1)+COUNTIF(UU4:UU4,UU4)-1</f>
        <v>1</v>
      </c>
      <c r="UW4" s="341">
        <v>1</v>
      </c>
      <c r="UX4" s="341" t="str">
        <f t="shared" ref="UX4" ca="1" si="150">INDEX(UF4:UF7,MATCH(UW4,UV4:UV7,0),0)</f>
        <v>France</v>
      </c>
      <c r="UY4" s="341">
        <f t="shared" ref="UY4" ca="1" si="151">INDEX(UU4:UU7,MATCH(UX4,UF4:UF7,0),0)</f>
        <v>1</v>
      </c>
      <c r="UZ4" s="341" t="str">
        <f t="shared" ref="UZ4" ca="1" si="152">IF(UY5=1,UX4,"")</f>
        <v>France</v>
      </c>
      <c r="VC4" s="341">
        <f ca="1">SUMPRODUCT((OFFSET('Game Board'!$F$8:$F$31,0,UH$1)=UZ4)*(OFFSET('Game Board'!$I$8:$I$31,0,UH$1)=UZ5)*(OFFSET('Game Board'!$G$8:$G$31,0,UH$1)&gt;OFFSET('Game Board'!$H$8:$H$31,0,UH$1))*1)+SUMPRODUCT((OFFSET('Game Board'!$I$8:$I$31,0,UH$1)=UZ4)*(OFFSET('Game Board'!$F$8:$F$31,0,UH$1)=UZ5)*(OFFSET('Game Board'!$H$8:$H$31,0,UH$1)&gt;OFFSET('Game Board'!$G$8:$G$31,0,UH$1))*1)+SUMPRODUCT((OFFSET('Game Board'!$F$8:$F$31,0,UH$1)=UZ4)*(OFFSET('Game Board'!$I$8:$I$31,0,UH$1)=UZ6)*(OFFSET('Game Board'!$G$8:$G$31,0,UH$1)&gt;OFFSET('Game Board'!$H$8:$H$31,0,UH$1))*1)+SUMPRODUCT((OFFSET('Game Board'!$I$8:$I$31,0,UH$1)=UZ4)*(OFFSET('Game Board'!$F$8:$F$31,0,UH$1)=UZ6)*(OFFSET('Game Board'!$H$8:$H$31,0,UH$1)&gt;OFFSET('Game Board'!$G$8:$G$31,0,UH$1))*1)+SUMPRODUCT((OFFSET('Game Board'!$F$8:$F$31,0,UH$1)=UZ4)*(OFFSET('Game Board'!$I$8:$I$31,0,UH$1)=UZ7)*(OFFSET('Game Board'!$G$8:$G$31,0,UH$1)&gt;OFFSET('Game Board'!$H$8:$H$31,0,UH$1))*1)+SUMPRODUCT((OFFSET('Game Board'!$I$8:$I$31,0,UH$1)=UZ4)*(OFFSET('Game Board'!$F$8:$F$31,0,UH$1)=UZ7)*(OFFSET('Game Board'!$H$8:$H$31,0,UH$1)&gt;OFFSET('Game Board'!$G$8:$G$31,0,UH$1))*1)</f>
        <v>0</v>
      </c>
      <c r="VD4" s="341">
        <f ca="1">SUMPRODUCT((OFFSET('Game Board'!$F$8:$F$31,0,UH$1)=UZ4)*(OFFSET('Game Board'!$I$8:$I$31,0,UH$1)=UZ5)*(OFFSET('Game Board'!$G$8:$G$31,0,UH$1)=OFFSET('Game Board'!$H$8:$H$31,0,UH$1))*1)+SUMPRODUCT((OFFSET('Game Board'!$I$8:$I$31,0,UH$1)=UZ4)*(OFFSET('Game Board'!$F$8:$F$31,0,UH$1)=UZ5)*(OFFSET('Game Board'!$G$8:$G$31,0,UH$1)=OFFSET('Game Board'!$H$8:$H$31,0,UH$1))*1)+SUMPRODUCT((OFFSET('Game Board'!$F$8:$F$31,0,UH$1)=UZ4)*(OFFSET('Game Board'!$I$8:$I$31,0,UH$1)=UZ6)*(OFFSET('Game Board'!$G$8:$G$31,0,UH$1)=OFFSET('Game Board'!$H$8:$H$31,0,UH$1))*1)+SUMPRODUCT((OFFSET('Game Board'!$I$8:$I$31,0,UH$1)=UZ4)*(OFFSET('Game Board'!$F$8:$F$31,0,UH$1)=UZ6)*(OFFSET('Game Board'!$G$8:$G$31,0,UH$1)=OFFSET('Game Board'!$H$8:$H$31,0,UH$1))*1)+SUMPRODUCT((OFFSET('Game Board'!$F$8:$F$31,0,UH$1)=UZ4)*(OFFSET('Game Board'!$I$8:$I$31,0,UH$1)=UZ7)*(OFFSET('Game Board'!$G$8:$G$31,0,UH$1)=OFFSET('Game Board'!$H$8:$H$31,0,UH$1))*1)+SUMPRODUCT((OFFSET('Game Board'!$I$8:$I$31,0,UH$1)=UZ4)*(OFFSET('Game Board'!$F$8:$F$31,0,UH$1)=UZ7)*(OFFSET('Game Board'!$G$8:$G$31,0,UH$1)=OFFSET('Game Board'!$H$8:$H$31,0,UH$1))*1)</f>
        <v>3</v>
      </c>
      <c r="VE4" s="341">
        <f ca="1">SUMPRODUCT((OFFSET('Game Board'!$F$8:$F$31,0,UH$1)=UZ4)*(OFFSET('Game Board'!$I$8:$I$31,0,UH$1)=UZ5)*(OFFSET('Game Board'!$G$8:$G$31,0,UH$1)&lt;OFFSET('Game Board'!$H$8:$H$31,0,UH$1))*1)+SUMPRODUCT((OFFSET('Game Board'!$I$8:$I$31,0,UH$1)=UZ4)*(OFFSET('Game Board'!$F$8:$F$31,0,UH$1)=UZ5)*(OFFSET('Game Board'!$H$8:$H$31,0,UH$1)&lt;OFFSET('Game Board'!$G$8:$G$31,0,UH$1))*1)+SUMPRODUCT((OFFSET('Game Board'!$F$8:$F$31,0,UH$1)=UZ4)*(OFFSET('Game Board'!$I$8:$I$31,0,UH$1)=UZ6)*(OFFSET('Game Board'!$G$8:$G$31,0,UH$1)&lt;OFFSET('Game Board'!$H$8:$H$31,0,UH$1))*1)+SUMPRODUCT((OFFSET('Game Board'!$I$8:$I$31,0,UH$1)=UZ4)*(OFFSET('Game Board'!$F$8:$F$31,0,UH$1)=UZ6)*(OFFSET('Game Board'!$H$8:$H$31,0,UH$1)&lt;OFFSET('Game Board'!$G$8:$G$31,0,UH$1))*1)+SUMPRODUCT((OFFSET('Game Board'!$F$8:$F$31,0,UH$1)=UZ4)*(OFFSET('Game Board'!$I$8:$I$31,0,UH$1)=UZ7)*(OFFSET('Game Board'!$G$8:$G$31,0,UH$1)&lt;OFFSET('Game Board'!$H$8:$H$31,0,UH$1))*1)+SUMPRODUCT((OFFSET('Game Board'!$I$8:$I$31,0,UH$1)=UZ4)*(OFFSET('Game Board'!$F$8:$F$31,0,UH$1)=UZ7)*(OFFSET('Game Board'!$H$8:$H$31,0,UH$1)&lt;OFFSET('Game Board'!$G$8:$G$31,0,UH$1))*1)</f>
        <v>0</v>
      </c>
      <c r="VF4" s="341">
        <f ca="1">SUMIFS(OFFSET('Game Board'!$G$8:$G$31,0,UH$1),OFFSET('Game Board'!$F$8:$F$31,0,UH$1),UZ4,OFFSET('Game Board'!$I$8:$I$31,0,UH$1),UZ5)+SUMIFS(OFFSET('Game Board'!$G$8:$G$31,0,UH$1),OFFSET('Game Board'!$F$8:$F$31,0,UH$1),UZ4,OFFSET('Game Board'!$I$8:$I$31,0,UH$1),UZ6)+SUMIFS(OFFSET('Game Board'!$G$8:$G$31,0,UH$1),OFFSET('Game Board'!$F$8:$F$31,0,UH$1),UZ4,OFFSET('Game Board'!$I$8:$I$31,0,UH$1),UZ7)+SUMIFS(OFFSET('Game Board'!$H$8:$H$31,0,UH$1),OFFSET('Game Board'!$I$8:$I$31,0,UH$1),UZ4,OFFSET('Game Board'!$F$8:$F$31,0,UH$1),UZ5)+SUMIFS(OFFSET('Game Board'!$H$8:$H$31,0,UH$1),OFFSET('Game Board'!$I$8:$I$31,0,UH$1),UZ4,OFFSET('Game Board'!$F$8:$F$31,0,UH$1),UZ6)+SUMIFS(OFFSET('Game Board'!$H$8:$H$31,0,UH$1),OFFSET('Game Board'!$I$8:$I$31,0,UH$1),UZ4,OFFSET('Game Board'!$F$8:$F$31,0,UH$1),UZ7)</f>
        <v>0</v>
      </c>
      <c r="VG4" s="341">
        <f ca="1">SUMIFS(OFFSET('Game Board'!$H$8:$H$31,0,UH$1),OFFSET('Game Board'!$F$8:$F$31,0,UH$1),UZ4,OFFSET('Game Board'!$I$8:$I$31,0,UH$1),UZ5)+SUMIFS(OFFSET('Game Board'!$H$8:$H$31,0,UH$1),OFFSET('Game Board'!$F$8:$F$31,0,UH$1),UZ4,OFFSET('Game Board'!$I$8:$I$31,0,UH$1),UZ6)+SUMIFS(OFFSET('Game Board'!$H$8:$H$31,0,UH$1),OFFSET('Game Board'!$F$8:$F$31,0,UH$1),UZ4,OFFSET('Game Board'!$I$8:$I$31,0,UH$1),UZ7)+SUMIFS(OFFSET('Game Board'!$G$8:$G$31,0,UH$1),OFFSET('Game Board'!$I$8:$I$31,0,UH$1),UZ4,OFFSET('Game Board'!$F$8:$F$31,0,UH$1),UZ5)+SUMIFS(OFFSET('Game Board'!$G$8:$G$31,0,UH$1),OFFSET('Game Board'!$I$8:$I$31,0,UH$1),UZ4,OFFSET('Game Board'!$F$8:$F$31,0,UH$1),UZ6)+SUMIFS(OFFSET('Game Board'!$G$8:$G$31,0,UH$1),OFFSET('Game Board'!$I$8:$I$31,0,UH$1),UZ4,OFFSET('Game Board'!$F$8:$F$31,0,UH$1),UZ7)</f>
        <v>0</v>
      </c>
      <c r="VH4" s="341">
        <f t="shared" ref="VH4:VH19" ca="1" si="153">VF4-VG4</f>
        <v>0</v>
      </c>
      <c r="VI4" s="341">
        <f t="shared" ref="VI4:VI19" ca="1" si="154">VD4*1+VC4*3</f>
        <v>3</v>
      </c>
      <c r="VJ4" s="341">
        <f t="shared" ref="VJ4" ca="1" si="155">IF(UZ4&lt;&gt;"",SUMPRODUCT((UY4:UY7=UY4)*(VI4:VI7&gt;VI4)*1),0)</f>
        <v>0</v>
      </c>
      <c r="VK4" s="341">
        <f t="shared" ref="VK4" ca="1" si="156">IF(UZ4&lt;&gt;"",SUMPRODUCT((VJ4:VJ7=VJ4)*(VH4:VH7&gt;VH4)*1),0)</f>
        <v>0</v>
      </c>
      <c r="VL4" s="341">
        <f t="shared" ref="VL4:VL19" ca="1" si="157">VJ4+VK4</f>
        <v>0</v>
      </c>
      <c r="VM4" s="341">
        <f t="shared" ref="VM4" ca="1" si="158">IF(UZ4&lt;&gt;"",SUMPRODUCT((VL4:VL7=VL4)*(VJ4:VJ7=VJ4)*(VF4:VF7&gt;VF4)*1),0)</f>
        <v>0</v>
      </c>
      <c r="VN4" s="341">
        <f t="shared" ref="VN4:VN19" ca="1" si="159">UY4+VL4+VM4</f>
        <v>1</v>
      </c>
      <c r="VO4" s="341">
        <v>0</v>
      </c>
      <c r="VP4" s="341">
        <v>0</v>
      </c>
      <c r="VQ4" s="341">
        <v>0</v>
      </c>
      <c r="VR4" s="341">
        <v>0</v>
      </c>
      <c r="VS4" s="341">
        <v>0</v>
      </c>
      <c r="VT4" s="341">
        <v>0</v>
      </c>
      <c r="VU4" s="341">
        <v>0</v>
      </c>
      <c r="VV4" s="341">
        <v>0</v>
      </c>
      <c r="VW4" s="341">
        <v>0</v>
      </c>
      <c r="VX4" s="341">
        <v>0</v>
      </c>
      <c r="VY4" s="341">
        <v>0</v>
      </c>
      <c r="VZ4" s="341">
        <f t="shared" ref="VZ4:VZ19" ca="1" si="160">VN4+VX4+VY4</f>
        <v>1</v>
      </c>
      <c r="WA4" s="341">
        <v>0</v>
      </c>
      <c r="WB4" s="341">
        <v>0</v>
      </c>
      <c r="WC4" s="341">
        <v>0</v>
      </c>
      <c r="WD4" s="341">
        <v>0</v>
      </c>
      <c r="WE4" s="341">
        <v>0</v>
      </c>
      <c r="WF4" s="341">
        <v>0</v>
      </c>
      <c r="WG4" s="341">
        <v>0</v>
      </c>
      <c r="WH4" s="341">
        <v>0</v>
      </c>
      <c r="WI4" s="341">
        <v>0</v>
      </c>
      <c r="WJ4" s="341">
        <v>0</v>
      </c>
      <c r="WK4" s="341">
        <v>0</v>
      </c>
      <c r="WL4" s="341">
        <f t="shared" ref="WL4:WL19" ca="1" si="161">VZ4+WJ4+WK4</f>
        <v>1</v>
      </c>
      <c r="WM4" s="341">
        <f t="shared" ref="WM4" ca="1" si="162">SUMPRODUCT((WL4:WL7=WL4)*(UO4:UO7&gt;UO4)*1)</f>
        <v>0</v>
      </c>
      <c r="WN4" s="341">
        <f t="shared" ref="WN4:WN19" ca="1" si="163">WM4+WL4</f>
        <v>1</v>
      </c>
      <c r="WO4" s="341" t="str">
        <f>UF4</f>
        <v>France</v>
      </c>
      <c r="WP4" s="341">
        <f t="shared" ref="WP4:WP19" ca="1" si="164">SUM(WQ4:WS4)</f>
        <v>0</v>
      </c>
      <c r="WQ4" s="341">
        <f ca="1">SUMPRODUCT((OFFSET('Game Board'!$G$8:$G$31,0,WQ$1)&lt;&gt;"")*(OFFSET('Game Board'!$F$8:$F$31,0,WQ$1)=$C4)*(OFFSET('Game Board'!$G$8:$G$31,0,WQ$1)&gt;OFFSET('Game Board'!$H$8:$H$31,0,WQ$1))*1)+SUMPRODUCT((OFFSET('Game Board'!$G$8:$G$31,0,WQ$1)&lt;&gt;"")*(OFFSET('Game Board'!$I$8:$I$31,0,WQ$1)=$C4)*(OFFSET('Game Board'!$H$8:$H$31,0,WQ$1)&gt;OFFSET('Game Board'!$G$8:$G$31,0,WQ$1))*1)</f>
        <v>0</v>
      </c>
      <c r="WR4" s="341">
        <f ca="1">SUMPRODUCT((OFFSET('Game Board'!$G$8:$G$31,0,WQ$1)&lt;&gt;"")*(OFFSET('Game Board'!$F$8:$F$31,0,WQ$1)=$C4)*(OFFSET('Game Board'!$G$8:$G$31,0,WQ$1)=OFFSET('Game Board'!$H$8:$H$31,0,WQ$1))*1)+SUMPRODUCT((OFFSET('Game Board'!$G$8:$G$31,0,WQ$1)&lt;&gt;"")*(OFFSET('Game Board'!$I$8:$I$31,0,WQ$1)=$C4)*(OFFSET('Game Board'!$G$8:$G$31,0,WQ$1)=OFFSET('Game Board'!$H$8:$H$31,0,WQ$1))*1)</f>
        <v>0</v>
      </c>
      <c r="WS4" s="341">
        <f ca="1">SUMPRODUCT((OFFSET('Game Board'!$G$8:$G$31,0,WQ$1)&lt;&gt;"")*(OFFSET('Game Board'!$F$8:$F$31,0,WQ$1)=$C4)*(OFFSET('Game Board'!$G$8:$G$31,0,WQ$1)&lt;OFFSET('Game Board'!$H$8:$H$31,0,WQ$1))*1)+SUMPRODUCT((OFFSET('Game Board'!$G$8:$G$31,0,WQ$1)&lt;&gt;"")*(OFFSET('Game Board'!$I$8:$I$31,0,WQ$1)=$C4)*(OFFSET('Game Board'!$H$8:$H$31,0,WQ$1)&lt;OFFSET('Game Board'!$G$8:$G$31,0,WQ$1))*1)</f>
        <v>0</v>
      </c>
      <c r="WT4" s="341">
        <f ca="1">SUMIF(OFFSET('Game Board'!$F$8:$F$31,0,WQ$1),$C4,OFFSET('Game Board'!$G$8:$G$31,0,WQ$1))+SUMIF(OFFSET('Game Board'!$I$8:$I$31,0,WQ$1),$C4,OFFSET('Game Board'!$H$8:$H$31,0,WQ$1))</f>
        <v>0</v>
      </c>
      <c r="WU4" s="341">
        <f ca="1">SUMIF(OFFSET('Game Board'!$F$8:$F$31,0,WQ$1),$C4,OFFSET('Game Board'!$H$8:$H$31,0,WQ$1))+SUMIF(OFFSET('Game Board'!$I$8:$I$31,0,WQ$1),$C4,OFFSET('Game Board'!$G$8:$G$31,0,WQ$1))</f>
        <v>0</v>
      </c>
      <c r="WV4" s="341">
        <f t="shared" ref="WV4:WV19" ca="1" si="165">WT4-WU4</f>
        <v>0</v>
      </c>
      <c r="WW4" s="341">
        <f t="shared" ref="WW4:WW19" ca="1" si="166">WR4*1+WQ4*3</f>
        <v>0</v>
      </c>
      <c r="WX4" s="341">
        <f ca="1">INDEX($L$4:$L$35,MATCH(XG4,$C$4:$C$35,0),0)</f>
        <v>16</v>
      </c>
      <c r="WY4" s="341">
        <f>'Tournament Setup'!$F6</f>
        <v>0</v>
      </c>
      <c r="WZ4" s="341">
        <f t="shared" ref="WZ4" ca="1" si="167">RANK(WW4,WW4:WW7)</f>
        <v>1</v>
      </c>
      <c r="XA4" s="341">
        <f t="shared" ref="XA4" ca="1" si="168">SUMPRODUCT((WZ4:WZ7=WZ4)*(WV4:WV7&gt;WV4)*1)</f>
        <v>0</v>
      </c>
      <c r="XB4" s="341">
        <f t="shared" ref="XB4:XB19" ca="1" si="169">WZ4+XA4</f>
        <v>1</v>
      </c>
      <c r="XC4" s="341">
        <f t="shared" ref="XC4" ca="1" si="170">SUMPRODUCT((WZ4:WZ7=WZ4)*(WV4:WV7=WV4)*(WT4:WT7&gt;WT4)*1)</f>
        <v>0</v>
      </c>
      <c r="XD4" s="341">
        <f t="shared" ref="XD4:XD19" ca="1" si="171">XB4+XC4</f>
        <v>1</v>
      </c>
      <c r="XE4" s="341">
        <f t="shared" ref="XE4" ca="1" si="172">RANK(XD4,XD4:XD7,1)+COUNTIF(XD4:XD4,XD4)-1</f>
        <v>1</v>
      </c>
      <c r="XF4" s="341">
        <v>1</v>
      </c>
      <c r="XG4" s="341" t="str">
        <f t="shared" ref="XG4" ca="1" si="173">INDEX(WO4:WO7,MATCH(XF4,XE4:XE7,0),0)</f>
        <v>France</v>
      </c>
      <c r="XH4" s="341">
        <f t="shared" ref="XH4" ca="1" si="174">INDEX(XD4:XD7,MATCH(XG4,WO4:WO7,0),0)</f>
        <v>1</v>
      </c>
      <c r="XI4" s="341" t="str">
        <f t="shared" ref="XI4" ca="1" si="175">IF(XH5=1,XG4,"")</f>
        <v>France</v>
      </c>
      <c r="XL4" s="341">
        <f ca="1">SUMPRODUCT((OFFSET('Game Board'!$F$8:$F$31,0,WQ$1)=XI4)*(OFFSET('Game Board'!$I$8:$I$31,0,WQ$1)=XI5)*(OFFSET('Game Board'!$G$8:$G$31,0,WQ$1)&gt;OFFSET('Game Board'!$H$8:$H$31,0,WQ$1))*1)+SUMPRODUCT((OFFSET('Game Board'!$I$8:$I$31,0,WQ$1)=XI4)*(OFFSET('Game Board'!$F$8:$F$31,0,WQ$1)=XI5)*(OFFSET('Game Board'!$H$8:$H$31,0,WQ$1)&gt;OFFSET('Game Board'!$G$8:$G$31,0,WQ$1))*1)+SUMPRODUCT((OFFSET('Game Board'!$F$8:$F$31,0,WQ$1)=XI4)*(OFFSET('Game Board'!$I$8:$I$31,0,WQ$1)=XI6)*(OFFSET('Game Board'!$G$8:$G$31,0,WQ$1)&gt;OFFSET('Game Board'!$H$8:$H$31,0,WQ$1))*1)+SUMPRODUCT((OFFSET('Game Board'!$I$8:$I$31,0,WQ$1)=XI4)*(OFFSET('Game Board'!$F$8:$F$31,0,WQ$1)=XI6)*(OFFSET('Game Board'!$H$8:$H$31,0,WQ$1)&gt;OFFSET('Game Board'!$G$8:$G$31,0,WQ$1))*1)+SUMPRODUCT((OFFSET('Game Board'!$F$8:$F$31,0,WQ$1)=XI4)*(OFFSET('Game Board'!$I$8:$I$31,0,WQ$1)=XI7)*(OFFSET('Game Board'!$G$8:$G$31,0,WQ$1)&gt;OFFSET('Game Board'!$H$8:$H$31,0,WQ$1))*1)+SUMPRODUCT((OFFSET('Game Board'!$I$8:$I$31,0,WQ$1)=XI4)*(OFFSET('Game Board'!$F$8:$F$31,0,WQ$1)=XI7)*(OFFSET('Game Board'!$H$8:$H$31,0,WQ$1)&gt;OFFSET('Game Board'!$G$8:$G$31,0,WQ$1))*1)</f>
        <v>0</v>
      </c>
      <c r="XM4" s="341">
        <f ca="1">SUMPRODUCT((OFFSET('Game Board'!$F$8:$F$31,0,WQ$1)=XI4)*(OFFSET('Game Board'!$I$8:$I$31,0,WQ$1)=XI5)*(OFFSET('Game Board'!$G$8:$G$31,0,WQ$1)=OFFSET('Game Board'!$H$8:$H$31,0,WQ$1))*1)+SUMPRODUCT((OFFSET('Game Board'!$I$8:$I$31,0,WQ$1)=XI4)*(OFFSET('Game Board'!$F$8:$F$31,0,WQ$1)=XI5)*(OFFSET('Game Board'!$G$8:$G$31,0,WQ$1)=OFFSET('Game Board'!$H$8:$H$31,0,WQ$1))*1)+SUMPRODUCT((OFFSET('Game Board'!$F$8:$F$31,0,WQ$1)=XI4)*(OFFSET('Game Board'!$I$8:$I$31,0,WQ$1)=XI6)*(OFFSET('Game Board'!$G$8:$G$31,0,WQ$1)=OFFSET('Game Board'!$H$8:$H$31,0,WQ$1))*1)+SUMPRODUCT((OFFSET('Game Board'!$I$8:$I$31,0,WQ$1)=XI4)*(OFFSET('Game Board'!$F$8:$F$31,0,WQ$1)=XI6)*(OFFSET('Game Board'!$G$8:$G$31,0,WQ$1)=OFFSET('Game Board'!$H$8:$H$31,0,WQ$1))*1)+SUMPRODUCT((OFFSET('Game Board'!$F$8:$F$31,0,WQ$1)=XI4)*(OFFSET('Game Board'!$I$8:$I$31,0,WQ$1)=XI7)*(OFFSET('Game Board'!$G$8:$G$31,0,WQ$1)=OFFSET('Game Board'!$H$8:$H$31,0,WQ$1))*1)+SUMPRODUCT((OFFSET('Game Board'!$I$8:$I$31,0,WQ$1)=XI4)*(OFFSET('Game Board'!$F$8:$F$31,0,WQ$1)=XI7)*(OFFSET('Game Board'!$G$8:$G$31,0,WQ$1)=OFFSET('Game Board'!$H$8:$H$31,0,WQ$1))*1)</f>
        <v>3</v>
      </c>
      <c r="XN4" s="341">
        <f ca="1">SUMPRODUCT((OFFSET('Game Board'!$F$8:$F$31,0,WQ$1)=XI4)*(OFFSET('Game Board'!$I$8:$I$31,0,WQ$1)=XI5)*(OFFSET('Game Board'!$G$8:$G$31,0,WQ$1)&lt;OFFSET('Game Board'!$H$8:$H$31,0,WQ$1))*1)+SUMPRODUCT((OFFSET('Game Board'!$I$8:$I$31,0,WQ$1)=XI4)*(OFFSET('Game Board'!$F$8:$F$31,0,WQ$1)=XI5)*(OFFSET('Game Board'!$H$8:$H$31,0,WQ$1)&lt;OFFSET('Game Board'!$G$8:$G$31,0,WQ$1))*1)+SUMPRODUCT((OFFSET('Game Board'!$F$8:$F$31,0,WQ$1)=XI4)*(OFFSET('Game Board'!$I$8:$I$31,0,WQ$1)=XI6)*(OFFSET('Game Board'!$G$8:$G$31,0,WQ$1)&lt;OFFSET('Game Board'!$H$8:$H$31,0,WQ$1))*1)+SUMPRODUCT((OFFSET('Game Board'!$I$8:$I$31,0,WQ$1)=XI4)*(OFFSET('Game Board'!$F$8:$F$31,0,WQ$1)=XI6)*(OFFSET('Game Board'!$H$8:$H$31,0,WQ$1)&lt;OFFSET('Game Board'!$G$8:$G$31,0,WQ$1))*1)+SUMPRODUCT((OFFSET('Game Board'!$F$8:$F$31,0,WQ$1)=XI4)*(OFFSET('Game Board'!$I$8:$I$31,0,WQ$1)=XI7)*(OFFSET('Game Board'!$G$8:$G$31,0,WQ$1)&lt;OFFSET('Game Board'!$H$8:$H$31,0,WQ$1))*1)+SUMPRODUCT((OFFSET('Game Board'!$I$8:$I$31,0,WQ$1)=XI4)*(OFFSET('Game Board'!$F$8:$F$31,0,WQ$1)=XI7)*(OFFSET('Game Board'!$H$8:$H$31,0,WQ$1)&lt;OFFSET('Game Board'!$G$8:$G$31,0,WQ$1))*1)</f>
        <v>0</v>
      </c>
      <c r="XO4" s="341">
        <f ca="1">SUMIFS(OFFSET('Game Board'!$G$8:$G$31,0,WQ$1),OFFSET('Game Board'!$F$8:$F$31,0,WQ$1),XI4,OFFSET('Game Board'!$I$8:$I$31,0,WQ$1),XI5)+SUMIFS(OFFSET('Game Board'!$G$8:$G$31,0,WQ$1),OFFSET('Game Board'!$F$8:$F$31,0,WQ$1),XI4,OFFSET('Game Board'!$I$8:$I$31,0,WQ$1),XI6)+SUMIFS(OFFSET('Game Board'!$G$8:$G$31,0,WQ$1),OFFSET('Game Board'!$F$8:$F$31,0,WQ$1),XI4,OFFSET('Game Board'!$I$8:$I$31,0,WQ$1),XI7)+SUMIFS(OFFSET('Game Board'!$H$8:$H$31,0,WQ$1),OFFSET('Game Board'!$I$8:$I$31,0,WQ$1),XI4,OFFSET('Game Board'!$F$8:$F$31,0,WQ$1),XI5)+SUMIFS(OFFSET('Game Board'!$H$8:$H$31,0,WQ$1),OFFSET('Game Board'!$I$8:$I$31,0,WQ$1),XI4,OFFSET('Game Board'!$F$8:$F$31,0,WQ$1),XI6)+SUMIFS(OFFSET('Game Board'!$H$8:$H$31,0,WQ$1),OFFSET('Game Board'!$I$8:$I$31,0,WQ$1),XI4,OFFSET('Game Board'!$F$8:$F$31,0,WQ$1),XI7)</f>
        <v>0</v>
      </c>
      <c r="XP4" s="341">
        <f ca="1">SUMIFS(OFFSET('Game Board'!$H$8:$H$31,0,WQ$1),OFFSET('Game Board'!$F$8:$F$31,0,WQ$1),XI4,OFFSET('Game Board'!$I$8:$I$31,0,WQ$1),XI5)+SUMIFS(OFFSET('Game Board'!$H$8:$H$31,0,WQ$1),OFFSET('Game Board'!$F$8:$F$31,0,WQ$1),XI4,OFFSET('Game Board'!$I$8:$I$31,0,WQ$1),XI6)+SUMIFS(OFFSET('Game Board'!$H$8:$H$31,0,WQ$1),OFFSET('Game Board'!$F$8:$F$31,0,WQ$1),XI4,OFFSET('Game Board'!$I$8:$I$31,0,WQ$1),XI7)+SUMIFS(OFFSET('Game Board'!$G$8:$G$31,0,WQ$1),OFFSET('Game Board'!$I$8:$I$31,0,WQ$1),XI4,OFFSET('Game Board'!$F$8:$F$31,0,WQ$1),XI5)+SUMIFS(OFFSET('Game Board'!$G$8:$G$31,0,WQ$1),OFFSET('Game Board'!$I$8:$I$31,0,WQ$1),XI4,OFFSET('Game Board'!$F$8:$F$31,0,WQ$1),XI6)+SUMIFS(OFFSET('Game Board'!$G$8:$G$31,0,WQ$1),OFFSET('Game Board'!$I$8:$I$31,0,WQ$1),XI4,OFFSET('Game Board'!$F$8:$F$31,0,WQ$1),XI7)</f>
        <v>0</v>
      </c>
      <c r="XQ4" s="341">
        <f t="shared" ref="XQ4:XQ19" ca="1" si="176">XO4-XP4</f>
        <v>0</v>
      </c>
      <c r="XR4" s="341">
        <f t="shared" ref="XR4:XR19" ca="1" si="177">XM4*1+XL4*3</f>
        <v>3</v>
      </c>
      <c r="XS4" s="341">
        <f t="shared" ref="XS4" ca="1" si="178">IF(XI4&lt;&gt;"",SUMPRODUCT((XH4:XH7=XH4)*(XR4:XR7&gt;XR4)*1),0)</f>
        <v>0</v>
      </c>
      <c r="XT4" s="341">
        <f t="shared" ref="XT4" ca="1" si="179">IF(XI4&lt;&gt;"",SUMPRODUCT((XS4:XS7=XS4)*(XQ4:XQ7&gt;XQ4)*1),0)</f>
        <v>0</v>
      </c>
      <c r="XU4" s="341">
        <f t="shared" ref="XU4:XU19" ca="1" si="180">XS4+XT4</f>
        <v>0</v>
      </c>
      <c r="XV4" s="341">
        <f t="shared" ref="XV4" ca="1" si="181">IF(XI4&lt;&gt;"",SUMPRODUCT((XU4:XU7=XU4)*(XS4:XS7=XS4)*(XO4:XO7&gt;XO4)*1),0)</f>
        <v>0</v>
      </c>
      <c r="XW4" s="341">
        <f t="shared" ref="XW4:XW19" ca="1" si="182">XH4+XU4+XV4</f>
        <v>1</v>
      </c>
      <c r="XX4" s="341">
        <v>0</v>
      </c>
      <c r="XY4" s="341">
        <v>0</v>
      </c>
      <c r="XZ4" s="341">
        <v>0</v>
      </c>
      <c r="YA4" s="341">
        <v>0</v>
      </c>
      <c r="YB4" s="341">
        <v>0</v>
      </c>
      <c r="YC4" s="341">
        <v>0</v>
      </c>
      <c r="YD4" s="341">
        <v>0</v>
      </c>
      <c r="YE4" s="341">
        <v>0</v>
      </c>
      <c r="YF4" s="341">
        <v>0</v>
      </c>
      <c r="YG4" s="341">
        <v>0</v>
      </c>
      <c r="YH4" s="341">
        <v>0</v>
      </c>
      <c r="YI4" s="341">
        <f t="shared" ref="YI4:YI19" ca="1" si="183">XW4+YG4+YH4</f>
        <v>1</v>
      </c>
      <c r="YJ4" s="341">
        <v>0</v>
      </c>
      <c r="YK4" s="341">
        <v>0</v>
      </c>
      <c r="YL4" s="341">
        <v>0</v>
      </c>
      <c r="YM4" s="341">
        <v>0</v>
      </c>
      <c r="YN4" s="341">
        <v>0</v>
      </c>
      <c r="YO4" s="341">
        <v>0</v>
      </c>
      <c r="YP4" s="341">
        <v>0</v>
      </c>
      <c r="YQ4" s="341">
        <v>0</v>
      </c>
      <c r="YR4" s="341">
        <v>0</v>
      </c>
      <c r="YS4" s="341">
        <v>0</v>
      </c>
      <c r="YT4" s="341">
        <v>0</v>
      </c>
      <c r="YU4" s="341">
        <f t="shared" ref="YU4:YU19" ca="1" si="184">YI4+YS4+YT4</f>
        <v>1</v>
      </c>
      <c r="YV4" s="341">
        <f t="shared" ref="YV4" ca="1" si="185">SUMPRODUCT((YU4:YU7=YU4)*(WX4:WX7&gt;WX4)*1)</f>
        <v>0</v>
      </c>
      <c r="YW4" s="341">
        <f t="shared" ref="YW4:YW19" ca="1" si="186">YV4+YU4</f>
        <v>1</v>
      </c>
    </row>
    <row r="5" spans="1:681" x14ac:dyDescent="0.25">
      <c r="A5" s="341">
        <f>INDEX(M4:M35,MATCH(U5,C4:C35,0),0)</f>
        <v>15</v>
      </c>
      <c r="B5" s="341">
        <v>2</v>
      </c>
      <c r="C5" s="341" t="str">
        <f>'Tournament Setup'!D7</f>
        <v>United States</v>
      </c>
      <c r="D5" s="341">
        <f t="shared" ref="D5:D19" si="187">SUM(E5:G5)</f>
        <v>0</v>
      </c>
      <c r="E5" s="341">
        <f>SUMPRODUCT(('Game Board'!$G$8:$G$31&lt;&gt;"")*('Game Board'!$F$8:$F$31=$C5)*('Game Board'!$G$8:$G$31&gt;'Game Board'!$H$8:$H$31)*1)+SUMPRODUCT(('Game Board'!$G$8:$G$31&lt;&gt;"")*('Game Board'!$I$8:$I$31=$C5)*('Game Board'!$H$8:$H$31&gt;'Game Board'!$G$8:$G$31)*1)</f>
        <v>0</v>
      </c>
      <c r="F5" s="341">
        <f>SUMPRODUCT(('Game Board'!$G$8:$G$31&lt;&gt;"")*('Game Board'!$F$8:$F$31=$C5)*('Game Board'!$G$8:$G$31='Game Board'!$H$8:$H$31)*1)+SUMPRODUCT(('Game Board'!$G$8:$G$31&lt;&gt;"")*('Game Board'!$I$8:$I$31=$C5)*('Game Board'!$G$8:$G$31='Game Board'!$H$8:$H$31)*1)</f>
        <v>0</v>
      </c>
      <c r="G5" s="341">
        <f>SUMPRODUCT(('Game Board'!$G$8:$G$31&lt;&gt;"")*('Game Board'!$F$8:$F$31=$C5)*('Game Board'!$G$8:$G$31&lt;'Game Board'!$H$8:$H$31)*1)+SUMPRODUCT(('Game Board'!$G$8:$G$31&lt;&gt;"")*('Game Board'!$I$8:$I$31=$C5)*('Game Board'!$H$8:$H$31&lt;'Game Board'!$G$8:$G$31)*1)</f>
        <v>0</v>
      </c>
      <c r="H5" s="341">
        <f>SUMIF('Game Board'!$F$8:$F$31,$C5,'Game Board'!$G$8:$G$31)+SUMIF('Game Board'!$I$8:$I$31,$C5,'Game Board'!$H$8:$H$31)</f>
        <v>0</v>
      </c>
      <c r="I5" s="341">
        <f>SUMIF('Game Board'!$F$8:$F$31,$C5,'Game Board'!$H$8:$H$31)+SUMIF('Game Board'!$I$8:$I$31,$C5,'Game Board'!$G$8:$G$31)</f>
        <v>0</v>
      </c>
      <c r="J5" s="341">
        <f t="shared" ref="J5:J19" si="188">H5-I5</f>
        <v>0</v>
      </c>
      <c r="K5" s="341">
        <f t="shared" ref="K5:K19" si="189">F5*1+E5*3</f>
        <v>0</v>
      </c>
      <c r="L5" s="341">
        <f>'Tournament Setup'!$E7</f>
        <v>15</v>
      </c>
      <c r="M5" s="341">
        <f>IF('Tournament Setup'!$F7&lt;&gt;"",-'Tournament Setup'!$F7,'Tournament Setup'!$E7)</f>
        <v>15</v>
      </c>
      <c r="N5" s="341">
        <f>RANK(K5,K4:K7)</f>
        <v>1</v>
      </c>
      <c r="O5" s="341">
        <f>SUMPRODUCT((N4:N7=N5)*(J4:J7&gt;J5)*1)</f>
        <v>0</v>
      </c>
      <c r="P5" s="341">
        <f t="shared" ref="P5:P19" si="190">N5+O5</f>
        <v>1</v>
      </c>
      <c r="Q5" s="341">
        <f>SUMPRODUCT((N4:N7=N5)*(J4:J7=J5)*(H4:H7&gt;H5)*1)</f>
        <v>0</v>
      </c>
      <c r="R5" s="341">
        <f t="shared" ref="R5:R19" si="191">P5+Q5</f>
        <v>1</v>
      </c>
      <c r="S5" s="341">
        <f>RANK(R5,R4:R7,1)+COUNTIF(R4:R5,R5)-1</f>
        <v>2</v>
      </c>
      <c r="T5" s="341">
        <v>2</v>
      </c>
      <c r="U5" s="341" t="str">
        <f>INDEX(C4:C7,MATCH(T5,S4:S7,0),0)</f>
        <v>United States</v>
      </c>
      <c r="V5" s="341">
        <f>INDEX(R4:R7,MATCH(U5,C4:C7,0),0)</f>
        <v>1</v>
      </c>
      <c r="W5" s="341" t="str">
        <f>IF(W4&lt;&gt;"",U5,"")</f>
        <v>United States</v>
      </c>
      <c r="X5" s="341" t="str">
        <f>IF(V6=2,U5,"")</f>
        <v/>
      </c>
      <c r="Z5" s="341">
        <f>SUMPRODUCT(('Game Board'!$F$8:$F$31=W5)*('Game Board'!$I$8:$I$31=W4)*('Game Board'!$G$8:$G$31&gt;'Game Board'!$H$8:$H$31)*1)+SUMPRODUCT(('Game Board'!$I$8:$I$31=W5)*('Game Board'!$F$8:$F$31=W4)*('Game Board'!$H$8:$H$31&gt;'Game Board'!$G$8:$G$31)*1)+SUMPRODUCT(('Game Board'!$F$8:$F$31=W5)*('Game Board'!$I$8:$I$31=W6)*('Game Board'!$G$8:$G$31&gt;'Game Board'!$H$8:$H$31)*1)+SUMPRODUCT(('Game Board'!$I$8:$I$31=W5)*('Game Board'!$F$8:$F$31=W6)*('Game Board'!$H$8:$H$31&gt;'Game Board'!$G$8:$G$31)*1)+SUMPRODUCT(('Game Board'!$F$8:$F$31=W5)*('Game Board'!$I$8:$I$31=W7)*('Game Board'!$G$8:$G$31&gt;'Game Board'!$H$8:$H$31)*1)+SUMPRODUCT(('Game Board'!$I$8:$I$31=W5)*('Game Board'!$F$8:$F$31=W7)*('Game Board'!$H$8:$H$31&gt;'Game Board'!$G$8:$G$31)*1)</f>
        <v>0</v>
      </c>
      <c r="AA5" s="341">
        <f>SUMPRODUCT(('Game Board'!$F$8:$F$31=W5)*('Game Board'!$I$8:$I$31=W4)*('Game Board'!$G$8:$G$31='Game Board'!$H$8:$H$31)*1)+SUMPRODUCT(('Game Board'!$I$8:$I$31=W5)*('Game Board'!$F$8:$F$31=W4)*('Game Board'!$G$8:$G$31='Game Board'!$H$8:$H$31)*1)+SUMPRODUCT(('Game Board'!$F$8:$F$31=W5)*('Game Board'!$I$8:$I$31=W6)*('Game Board'!$G$8:$G$31='Game Board'!$H$8:$H$31)*1)+SUMPRODUCT(('Game Board'!$I$8:$I$31=W5)*('Game Board'!$F$8:$F$31=W6)*('Game Board'!$G$8:$G$31='Game Board'!$H$8:$H$31)*1)+SUMPRODUCT(('Game Board'!$F$8:$F$31=W5)*('Game Board'!$I$8:$I$31=W7)*('Game Board'!$G$8:$G$31='Game Board'!$H$8:$H$31)*1)+SUMPRODUCT(('Game Board'!$I$8:$I$31=W5)*('Game Board'!$F$8:$F$31=W7)*('Game Board'!$G$8:$G$31='Game Board'!$H$8:$H$31)*1)</f>
        <v>3</v>
      </c>
      <c r="AB5" s="341">
        <f>SUMPRODUCT(('Game Board'!$F$8:$F$31=W5)*('Game Board'!$I$8:$I$31=W4)*('Game Board'!$G$8:$G$31&lt;'Game Board'!$H$8:$H$31)*1)+SUMPRODUCT(('Game Board'!$I$8:$I$31=W5)*('Game Board'!$F$8:$F$31=W4)*('Game Board'!$H$8:$H$31&lt;'Game Board'!$G$8:$G$31)*1)+SUMPRODUCT(('Game Board'!$F$8:$F$31=W5)*('Game Board'!$I$8:$I$31=W6)*('Game Board'!$G$8:$G$31&lt;'Game Board'!$H$8:$H$31)*1)+SUMPRODUCT(('Game Board'!$I$8:$I$31=W5)*('Game Board'!$F$8:$F$31=W6)*('Game Board'!$H$8:$H$31&lt;'Game Board'!$G$8:$G$31)*1)+SUMPRODUCT(('Game Board'!$F$8:$F$31=W5)*('Game Board'!$I$8:$I$31=W7)*('Game Board'!$G$8:$G$31&lt;'Game Board'!$H$8:$H$31)*1)+SUMPRODUCT(('Game Board'!$I$8:$I$31=W5)*('Game Board'!$F$8:$F$31=W7)*('Game Board'!$H$8:$H$31&lt;'Game Board'!$G$8:$G$31)*1)</f>
        <v>0</v>
      </c>
      <c r="AC5" s="341">
        <f>SUMIFS('Game Board'!$G$8:$G$31,'Game Board'!$F$8:$F$31,W5,'Game Board'!$I$8:$I$31,W4)+SUMIFS('Game Board'!$G$8:$G$31,'Game Board'!$F$8:$F$31,W5,'Game Board'!$I$8:$I$31,W6)+SUMIFS('Game Board'!$G$8:$G$31,'Game Board'!$F$8:$F$31,W5,'Game Board'!$I$8:$I$31,W7)+SUMIFS('Game Board'!$H$8:$H$31,'Game Board'!$I$8:$I$31,W5,'Game Board'!$F$8:$F$31,W4)+SUMIFS('Game Board'!$H$8:$H$31,'Game Board'!$I$8:$I$31,W5,'Game Board'!$F$8:$F$31,W6)+SUMIFS('Game Board'!$H$8:$H$31,'Game Board'!$I$8:$I$31,W5,'Game Board'!$F$8:$F$31,W7)</f>
        <v>0</v>
      </c>
      <c r="AD5" s="341">
        <f>SUMIFS('Game Board'!$H$8:$H$31,'Game Board'!$F$8:$F$31,W5,'Game Board'!$I$8:$I$31,W4)+SUMIFS('Game Board'!$H$8:$H$31,'Game Board'!$F$8:$F$31,W5,'Game Board'!$I$8:$I$31,W6)+SUMIFS('Game Board'!$H$8:$H$31,'Game Board'!$F$8:$F$31,W5,'Game Board'!$I$8:$I$31,W7)+SUMIFS('Game Board'!$G$8:$G$31,'Game Board'!$I$8:$I$31,W5,'Game Board'!$F$8:$F$31,W4)+SUMIFS('Game Board'!$G$8:$G$31,'Game Board'!$I$8:$I$31,W5,'Game Board'!$F$8:$F$31,W6)+SUMIFS('Game Board'!$G$8:$G$31,'Game Board'!$I$8:$I$31,W5,'Game Board'!$F$8:$F$31,W7)</f>
        <v>0</v>
      </c>
      <c r="AE5" s="341">
        <f t="shared" ref="AE5:AE19" si="192">AC5-AD5</f>
        <v>0</v>
      </c>
      <c r="AF5" s="341">
        <f t="shared" ref="AF5:AF19" si="193">AA5*1+Z5*3</f>
        <v>3</v>
      </c>
      <c r="AG5" s="341">
        <f>IF(W5&lt;&gt;"",SUMPRODUCT((V4:V7=V5)*(AF4:AF7&gt;AF5)*1),0)</f>
        <v>0</v>
      </c>
      <c r="AH5" s="341">
        <f>IF(W5&lt;&gt;"",SUMPRODUCT((AG4:AG7=AG5)*(AE4:AE7&gt;AE5)*1),0)</f>
        <v>0</v>
      </c>
      <c r="AI5" s="341">
        <f t="shared" si="0"/>
        <v>0</v>
      </c>
      <c r="AJ5" s="341">
        <f>IF(W5&lt;&gt;"",SUMPRODUCT((AI4:AI7=AI5)*(AG4:AG7=AG5)*(AC4:AC7&gt;AC5)*1),0)</f>
        <v>0</v>
      </c>
      <c r="AK5" s="341">
        <f t="shared" ref="AK5:AK19" si="194">V5+AI5+AJ5</f>
        <v>1</v>
      </c>
      <c r="AL5" s="341">
        <f>SUMPRODUCT(('Game Board'!$F$8:$F$31=X5)*('Game Board'!$I$8:$I$31=X6)*('Game Board'!$G$8:$G$31&gt;'Game Board'!$H$8:$H$31)*1)+SUMPRODUCT(('Game Board'!$I$8:$I$31=X5)*('Game Board'!$F$8:$F$31=X6)*('Game Board'!$H$8:$H$31&gt;'Game Board'!$G$8:$G$31)*1)+SUMPRODUCT(('Game Board'!$F$8:$F$31=X5)*('Game Board'!$I$8:$I$31=X7)*('Game Board'!$G$8:$G$31&gt;'Game Board'!$H$8:$H$31)*1)+SUMPRODUCT(('Game Board'!$I$8:$I$31=X5)*('Game Board'!$F$8:$F$31=X7)*('Game Board'!$H$8:$H$31&gt;'Game Board'!$G$8:$G$31)*1)</f>
        <v>0</v>
      </c>
      <c r="AM5" s="341">
        <f>SUMPRODUCT(('Game Board'!$F$8:$F$31=X5)*('Game Board'!$I$8:$I$31=X6)*('Game Board'!$G$8:$G$31='Game Board'!$H$8:$H$31)*1)+SUMPRODUCT(('Game Board'!$I$8:$I$31=X5)*('Game Board'!$F$8:$F$31=X6)*('Game Board'!$G$8:$G$31='Game Board'!$H$8:$H$31)*1)+SUMPRODUCT(('Game Board'!$F$8:$F$31=X5)*('Game Board'!$I$8:$I$31=X7)*('Game Board'!$G$8:$G$31='Game Board'!$H$8:$H$31)*1)+SUMPRODUCT(('Game Board'!$I$8:$I$31=X5)*('Game Board'!$F$8:$F$31=X7)*('Game Board'!$G$8:$G$31='Game Board'!$H$8:$H$31)*1)</f>
        <v>0</v>
      </c>
      <c r="AN5" s="341">
        <f>SUMPRODUCT(('Game Board'!$F$8:$F$31=X5)*('Game Board'!$I$8:$I$31=X6)*('Game Board'!$G$8:$G$31&lt;'Game Board'!$H$8:$H$31)*1)+SUMPRODUCT(('Game Board'!$I$8:$I$31=X5)*('Game Board'!$F$8:$F$31=X6)*('Game Board'!$H$8:$H$31&lt;'Game Board'!$G$8:$G$31)*1)+SUMPRODUCT(('Game Board'!$F$8:$F$31=X5)*('Game Board'!$I$8:$I$31=X7)*('Game Board'!$G$8:$G$31&lt;'Game Board'!$H$8:$H$31)*1)+SUMPRODUCT(('Game Board'!$I$8:$I$31=X5)*('Game Board'!$F$8:$F$31=X7)*('Game Board'!$H$8:$H$31&lt;'Game Board'!$G$8:$G$31)*1)</f>
        <v>0</v>
      </c>
      <c r="AO5" s="341">
        <f>SUMIFS('Game Board'!$G$8:$G$31,'Game Board'!$F$8:$F$31,X5,'Game Board'!$I$8:$I$31,X6)+SUMIFS('Game Board'!$G$8:$G$31,'Game Board'!$F$8:$F$31,X5,'Game Board'!$I$8:$I$31,X7)+SUMIFS('Game Board'!$H$8:$H$31,'Game Board'!$I$8:$I$31,X5,'Game Board'!$F$8:$F$31,X6)+SUMIFS('Game Board'!$H$8:$H$31,'Game Board'!$I$8:$I$31,X5,'Game Board'!$F$8:$F$31,X7)</f>
        <v>0</v>
      </c>
      <c r="AP5" s="341">
        <f>SUMIFS('Game Board'!$H$8:$H$31,'Game Board'!$F$8:$F$31,X5,'Game Board'!$I$8:$I$31,X6)+SUMIFS('Game Board'!$H$8:$H$31,'Game Board'!$F$8:$F$31,X5,'Game Board'!$I$8:$I$31,X7)+SUMIFS('Game Board'!$G$8:$G$31,'Game Board'!$I$8:$I$31,X5,'Game Board'!$F$8:$F$31,X6)+SUMIFS('Game Board'!$G$8:$G$31,'Game Board'!$I$8:$I$31,X5,'Game Board'!$F$8:$F$31,X7)</f>
        <v>0</v>
      </c>
      <c r="AQ5" s="341">
        <f t="shared" ref="AQ5:AQ19" si="195">AO5-AP5</f>
        <v>0</v>
      </c>
      <c r="AR5" s="341">
        <f t="shared" ref="AR5:AR19" si="196">AM5*1+AL5*3</f>
        <v>0</v>
      </c>
      <c r="AS5" s="341">
        <f>IF(X5&lt;&gt;"",SUMPRODUCT((V4:V7=V5)*(AR4:AR7&gt;AR5)*1),0)</f>
        <v>0</v>
      </c>
      <c r="AT5" s="341">
        <f>IF(X5&lt;&gt;"",SUMPRODUCT((AS4:AS7=AS5)*(AQ4:AQ7&gt;AQ5)*1),0)</f>
        <v>0</v>
      </c>
      <c r="AU5" s="341">
        <f t="shared" ref="AU5:AU19" si="197">AS5+AT5</f>
        <v>0</v>
      </c>
      <c r="AV5" s="341">
        <f>IF(X5&lt;&gt;"",SUMPRODUCT((AU4:AU7=AU5)*(AS4:AS7=AS5)*(AO4:AO7&gt;AO5)*1),0)</f>
        <v>0</v>
      </c>
      <c r="AW5" s="341">
        <f t="shared" ref="AW5:AW19" si="198">AK5+AU5+AV5</f>
        <v>1</v>
      </c>
      <c r="AX5" s="341">
        <v>0</v>
      </c>
      <c r="AY5" s="341">
        <v>0</v>
      </c>
      <c r="AZ5" s="341">
        <v>0</v>
      </c>
      <c r="BA5" s="341">
        <v>0</v>
      </c>
      <c r="BB5" s="341">
        <v>0</v>
      </c>
      <c r="BC5" s="341">
        <v>0</v>
      </c>
      <c r="BD5" s="341">
        <v>0</v>
      </c>
      <c r="BE5" s="341">
        <v>0</v>
      </c>
      <c r="BF5" s="341">
        <v>0</v>
      </c>
      <c r="BG5" s="341">
        <v>0</v>
      </c>
      <c r="BH5" s="341">
        <v>0</v>
      </c>
      <c r="BI5" s="341">
        <f>AW5+BG5+BH5</f>
        <v>1</v>
      </c>
      <c r="BJ5" s="341">
        <f>SUMPRODUCT((BI4:BI7=BI5)*(A4:A7&gt;A5)*1)</f>
        <v>1</v>
      </c>
      <c r="BK5" s="341">
        <f t="shared" ref="BK5:BK19" si="199">BJ5+BI5</f>
        <v>2</v>
      </c>
      <c r="BL5" s="341" t="str">
        <f t="shared" ref="BL5:BL19" si="200">C5</f>
        <v>United States</v>
      </c>
      <c r="BM5" s="341">
        <f t="shared" ref="BM5:BM19" ca="1" si="201">SUM(BN5:BP5)</f>
        <v>0</v>
      </c>
      <c r="BN5" s="341">
        <f ca="1">SUMPRODUCT((OFFSET('Game Board'!$G$8:$G$31,0,BN$1)&lt;&gt;"")*(OFFSET('Game Board'!$F$8:$F$31,0,BN$1)=$C5)*(OFFSET('Game Board'!$G$8:$G$31,0,BN$1)&gt;OFFSET('Game Board'!$H$8:$H$31,0,BN$1))*1)+SUMPRODUCT((OFFSET('Game Board'!$G$8:$G$31,0,BN$1)&lt;&gt;"")*(OFFSET('Game Board'!$I$8:$I$31,0,BN$1)=$C5)*(OFFSET('Game Board'!$H$8:$H$31,0,BN$1)&gt;OFFSET('Game Board'!$G$8:$G$31,0,BN$1))*1)</f>
        <v>0</v>
      </c>
      <c r="BO5" s="341">
        <f ca="1">SUMPRODUCT((OFFSET('Game Board'!$G$8:$G$31,0,BN$1)&lt;&gt;"")*(OFFSET('Game Board'!$F$8:$F$31,0,BN$1)=$C5)*(OFFSET('Game Board'!$G$8:$G$31,0,BN$1)=OFFSET('Game Board'!$H$8:$H$31,0,BN$1))*1)+SUMPRODUCT((OFFSET('Game Board'!$G$8:$G$31,0,BN$1)&lt;&gt;"")*(OFFSET('Game Board'!$I$8:$I$31,0,BN$1)=$C5)*(OFFSET('Game Board'!$G$8:$G$31,0,BN$1)=OFFSET('Game Board'!$H$8:$H$31,0,BN$1))*1)</f>
        <v>0</v>
      </c>
      <c r="BP5" s="341">
        <f ca="1">SUMPRODUCT((OFFSET('Game Board'!$G$8:$G$31,0,BN$1)&lt;&gt;"")*(OFFSET('Game Board'!$F$8:$F$31,0,BN$1)=$C5)*(OFFSET('Game Board'!$G$8:$G$31,0,BN$1)&lt;OFFSET('Game Board'!$H$8:$H$31,0,BN$1))*1)+SUMPRODUCT((OFFSET('Game Board'!$G$8:$G$31,0,BN$1)&lt;&gt;"")*(OFFSET('Game Board'!$I$8:$I$31,0,BN$1)=$C5)*(OFFSET('Game Board'!$H$8:$H$31,0,BN$1)&lt;OFFSET('Game Board'!$G$8:$G$31,0,BN$1))*1)</f>
        <v>0</v>
      </c>
      <c r="BQ5" s="341">
        <f ca="1">SUMIF(OFFSET('Game Board'!$F$8:$F$31,0,BN$1),$C5,OFFSET('Game Board'!$G$8:$G$31,0,BN$1))+SUMIF(OFFSET('Game Board'!$I$8:$I$31,0,BN$1),$C5,OFFSET('Game Board'!$H$8:$H$31,0,BN$1))</f>
        <v>0</v>
      </c>
      <c r="BR5" s="341">
        <f ca="1">SUMIF(OFFSET('Game Board'!$F$8:$F$31,0,BN$1),$C5,OFFSET('Game Board'!$H$8:$H$31,0,BN$1))+SUMIF(OFFSET('Game Board'!$I$8:$I$31,0,BN$1),$C5,OFFSET('Game Board'!$G$8:$G$31,0,BN$1))</f>
        <v>0</v>
      </c>
      <c r="BS5" s="341">
        <f t="shared" ref="BS5:BS19" ca="1" si="202">BQ5-BR5</f>
        <v>0</v>
      </c>
      <c r="BT5" s="341">
        <f t="shared" ref="BT5:BT19" ca="1" si="203">BO5*1+BN5*3</f>
        <v>0</v>
      </c>
      <c r="BU5" s="341">
        <f t="shared" ref="BU5:BU19" ca="1" si="204">INDEX($L$4:$L$35,MATCH(CD5,$C$4:$C$35,0),0)</f>
        <v>15</v>
      </c>
      <c r="BV5" s="341">
        <f>'Tournament Setup'!$F7</f>
        <v>0</v>
      </c>
      <c r="BW5" s="341">
        <f ca="1">RANK(BT5,BT4:BT7)</f>
        <v>1</v>
      </c>
      <c r="BX5" s="341">
        <f ca="1">SUMPRODUCT((BW4:BW7=BW5)*(BS4:BS7&gt;BS5)*1)</f>
        <v>0</v>
      </c>
      <c r="BY5" s="341">
        <f t="shared" ref="BY5:BY19" ca="1" si="205">BW5+BX5</f>
        <v>1</v>
      </c>
      <c r="BZ5" s="341">
        <f ca="1">SUMPRODUCT((BW4:BW7=BW5)*(BS4:BS7=BS5)*(BQ4:BQ7&gt;BQ5)*1)</f>
        <v>0</v>
      </c>
      <c r="CA5" s="341">
        <f t="shared" ref="CA5:CA19" ca="1" si="206">BY5+BZ5</f>
        <v>1</v>
      </c>
      <c r="CB5" s="341">
        <f ca="1">RANK(CA5,CA4:CA7,1)+COUNTIF(CA4:CA5,CA5)-1</f>
        <v>2</v>
      </c>
      <c r="CC5" s="341">
        <v>2</v>
      </c>
      <c r="CD5" s="341" t="str">
        <f ca="1">INDEX(BL4:BL7,MATCH(CC5,CB4:CB7,0),0)</f>
        <v>United States</v>
      </c>
      <c r="CE5" s="341">
        <f ca="1">INDEX(CA4:CA7,MATCH(CD5,BL4:BL7,0),0)</f>
        <v>1</v>
      </c>
      <c r="CF5" s="341" t="str">
        <f ca="1">IF(CF4&lt;&gt;"",CD5,"")</f>
        <v>United States</v>
      </c>
      <c r="CG5" s="341" t="str">
        <f ca="1">IF(CE6=2,CD5,"")</f>
        <v/>
      </c>
      <c r="CI5" s="341">
        <f ca="1">SUMPRODUCT((OFFSET('Game Board'!$F$8:$F$31,0,BN$1)=CF5)*(OFFSET('Game Board'!$I$8:$I$31,0,BN$1)=CF4)*(OFFSET('Game Board'!$G$8:$G$31,0,BN$1)&gt;OFFSET('Game Board'!$H$8:$H$31,0,BN$1))*1)+SUMPRODUCT((OFFSET('Game Board'!$I$8:$I$31,0,BN$1)=CF5)*(OFFSET('Game Board'!$F$8:$F$31,0,BN$1)=CF4)*(OFFSET('Game Board'!$H$8:$H$31,0,BN$1)&gt;OFFSET('Game Board'!$G$8:$G$31,0,BN$1))*1)+SUMPRODUCT((OFFSET('Game Board'!$F$8:$F$31,0,BN$1)=CF5)*(OFFSET('Game Board'!$I$8:$I$31,0,BN$1)=CF6)*(OFFSET('Game Board'!$G$8:$G$31,0,BN$1)&gt;OFFSET('Game Board'!$H$8:$H$31,0,BN$1))*1)+SUMPRODUCT((OFFSET('Game Board'!$I$8:$I$31,0,BN$1)=CF5)*(OFFSET('Game Board'!$F$8:$F$31,0,BN$1)=CF6)*(OFFSET('Game Board'!$H$8:$H$31,0,BN$1)&gt;OFFSET('Game Board'!$G$8:$G$31,0,BN$1))*1)+SUMPRODUCT((OFFSET('Game Board'!$F$8:$F$31,0,BN$1)=CF5)*(OFFSET('Game Board'!$I$8:$I$31,0,BN$1)=CF7)*(OFFSET('Game Board'!$G$8:$G$31,0,BN$1)&gt;OFFSET('Game Board'!$H$8:$H$31,0,BN$1))*1)+SUMPRODUCT((OFFSET('Game Board'!$I$8:$I$31,0,BN$1)=CF5)*(OFFSET('Game Board'!$F$8:$F$31,0,BN$1)=CF7)*(OFFSET('Game Board'!$H$8:$H$31,0,BN$1)&gt;OFFSET('Game Board'!$G$8:$G$31,0,BN$1))*1)</f>
        <v>0</v>
      </c>
      <c r="CJ5" s="341">
        <f ca="1">SUMPRODUCT((OFFSET('Game Board'!$F$8:$F$31,0,BN$1)=CF5)*(OFFSET('Game Board'!$I$8:$I$31,0,BN$1)=CF4)*(OFFSET('Game Board'!$G$8:$G$31,0,BN$1)=OFFSET('Game Board'!$H$8:$H$31,0,BN$1))*1)+SUMPRODUCT((OFFSET('Game Board'!$I$8:$I$31,0,BN$1)=CF5)*(OFFSET('Game Board'!$F$8:$F$31,0,BN$1)=CF4)*(OFFSET('Game Board'!$G$8:$G$31,0,BN$1)=OFFSET('Game Board'!$H$8:$H$31,0,BN$1))*1)+SUMPRODUCT((OFFSET('Game Board'!$F$8:$F$31,0,BN$1)=CF5)*(OFFSET('Game Board'!$I$8:$I$31,0,BN$1)=CF6)*(OFFSET('Game Board'!$G$8:$G$31,0,BN$1)=OFFSET('Game Board'!$H$8:$H$31,0,BN$1))*1)+SUMPRODUCT((OFFSET('Game Board'!$I$8:$I$31,0,BN$1)=CF5)*(OFFSET('Game Board'!$F$8:$F$31,0,BN$1)=CF6)*(OFFSET('Game Board'!$G$8:$G$31,0,BN$1)=OFFSET('Game Board'!$H$8:$H$31,0,BN$1))*1)+SUMPRODUCT((OFFSET('Game Board'!$F$8:$F$31,0,BN$1)=CF5)*(OFFSET('Game Board'!$I$8:$I$31,0,BN$1)=CF7)*(OFFSET('Game Board'!$G$8:$G$31,0,BN$1)=OFFSET('Game Board'!$H$8:$H$31,0,BN$1))*1)+SUMPRODUCT((OFFSET('Game Board'!$I$8:$I$31,0,BN$1)=CF5)*(OFFSET('Game Board'!$F$8:$F$31,0,BN$1)=CF7)*(OFFSET('Game Board'!$G$8:$G$31,0,BN$1)=OFFSET('Game Board'!$H$8:$H$31,0,BN$1))*1)</f>
        <v>3</v>
      </c>
      <c r="CK5" s="341">
        <f ca="1">SUMPRODUCT((OFFSET('Game Board'!$F$8:$F$31,0,BN$1)=CF5)*(OFFSET('Game Board'!$I$8:$I$31,0,BN$1)=CF4)*(OFFSET('Game Board'!$G$8:$G$31,0,BN$1)&lt;OFFSET('Game Board'!$H$8:$H$31,0,BN$1))*1)+SUMPRODUCT((OFFSET('Game Board'!$I$8:$I$31,0,BN$1)=CF5)*(OFFSET('Game Board'!$F$8:$F$31,0,BN$1)=CF4)*(OFFSET('Game Board'!$H$8:$H$31,0,BN$1)&lt;OFFSET('Game Board'!$G$8:$G$31,0,BN$1))*1)+SUMPRODUCT((OFFSET('Game Board'!$F$8:$F$31,0,BN$1)=CF5)*(OFFSET('Game Board'!$I$8:$I$31,0,BN$1)=CF6)*(OFFSET('Game Board'!$G$8:$G$31,0,BN$1)&lt;OFFSET('Game Board'!$H$8:$H$31,0,BN$1))*1)+SUMPRODUCT((OFFSET('Game Board'!$I$8:$I$31,0,BN$1)=CF5)*(OFFSET('Game Board'!$F$8:$F$31,0,BN$1)=CF6)*(OFFSET('Game Board'!$H$8:$H$31,0,BN$1)&lt;OFFSET('Game Board'!$G$8:$G$31,0,BN$1))*1)+SUMPRODUCT((OFFSET('Game Board'!$F$8:$F$31,0,BN$1)=CF5)*(OFFSET('Game Board'!$I$8:$I$31,0,BN$1)=CF7)*(OFFSET('Game Board'!$G$8:$G$31,0,BN$1)&lt;OFFSET('Game Board'!$H$8:$H$31,0,BN$1))*1)+SUMPRODUCT((OFFSET('Game Board'!$I$8:$I$31,0,BN$1)=CF5)*(OFFSET('Game Board'!$F$8:$F$31,0,BN$1)=CF7)*(OFFSET('Game Board'!$H$8:$H$31,0,BN$1)&lt;OFFSET('Game Board'!$G$8:$G$31,0,BN$1))*1)</f>
        <v>0</v>
      </c>
      <c r="CL5" s="341">
        <f ca="1">SUMIFS(OFFSET('Game Board'!$G$8:$G$31,0,BN$1),OFFSET('Game Board'!$F$8:$F$31,0,BN$1),CF5,OFFSET('Game Board'!$I$8:$I$31,0,BN$1),CF4)+SUMIFS(OFFSET('Game Board'!$G$8:$G$31,0,BN$1),OFFSET('Game Board'!$F$8:$F$31,0,BN$1),CF5,OFFSET('Game Board'!$I$8:$I$31,0,BN$1),CF6)+SUMIFS(OFFSET('Game Board'!$G$8:$G$31,0,BN$1),OFFSET('Game Board'!$F$8:$F$31,0,BN$1),CF5,OFFSET('Game Board'!$I$8:$I$31,0,BN$1),CF7)+SUMIFS(OFFSET('Game Board'!$H$8:$H$31,0,BN$1),OFFSET('Game Board'!$I$8:$I$31,0,BN$1),CF5,OFFSET('Game Board'!$F$8:$F$31,0,BN$1),CF4)+SUMIFS(OFFSET('Game Board'!$H$8:$H$31,0,BN$1),OFFSET('Game Board'!$I$8:$I$31,0,BN$1),CF5,OFFSET('Game Board'!$F$8:$F$31,0,BN$1),CF6)+SUMIFS(OFFSET('Game Board'!$H$8:$H$31,0,BN$1),OFFSET('Game Board'!$I$8:$I$31,0,BN$1),CF5,OFFSET('Game Board'!$F$8:$F$31,0,BN$1),CF7)</f>
        <v>0</v>
      </c>
      <c r="CM5" s="341">
        <f ca="1">SUMIFS(OFFSET('Game Board'!$H$8:$H$31,0,BN$1),OFFSET('Game Board'!$F$8:$F$31,0,BN$1),CF5,OFFSET('Game Board'!$I$8:$I$31,0,BN$1),CF4)+SUMIFS(OFFSET('Game Board'!$H$8:$H$31,0,BN$1),OFFSET('Game Board'!$F$8:$F$31,0,BN$1),CF5,OFFSET('Game Board'!$I$8:$I$31,0,BN$1),CF6)+SUMIFS(OFFSET('Game Board'!$H$8:$H$31,0,BN$1),OFFSET('Game Board'!$F$8:$F$31,0,BN$1),CF5,OFFSET('Game Board'!$I$8:$I$31,0,BN$1),CF7)+SUMIFS(OFFSET('Game Board'!$G$8:$G$31,0,BN$1),OFFSET('Game Board'!$I$8:$I$31,0,BN$1),CF5,OFFSET('Game Board'!$F$8:$F$31,0,BN$1),CF4)+SUMIFS(OFFSET('Game Board'!$G$8:$G$31,0,BN$1),OFFSET('Game Board'!$I$8:$I$31,0,BN$1),CF5,OFFSET('Game Board'!$F$8:$F$31,0,BN$1),CF6)+SUMIFS(OFFSET('Game Board'!$G$8:$G$31,0,BN$1),OFFSET('Game Board'!$I$8:$I$31,0,BN$1),CF5,OFFSET('Game Board'!$F$8:$F$31,0,BN$1),CF7)</f>
        <v>0</v>
      </c>
      <c r="CN5" s="341">
        <f t="shared" ref="CN5:CN19" ca="1" si="207">CL5-CM5</f>
        <v>0</v>
      </c>
      <c r="CO5" s="341">
        <f t="shared" ref="CO5:CO19" ca="1" si="208">CJ5*1+CI5*3</f>
        <v>3</v>
      </c>
      <c r="CP5" s="341">
        <f ca="1">IF(CF5&lt;&gt;"",SUMPRODUCT((CE4:CE7=CE5)*(CO4:CO7&gt;CO5)*1),0)</f>
        <v>0</v>
      </c>
      <c r="CQ5" s="341">
        <f ca="1">IF(CF5&lt;&gt;"",SUMPRODUCT((CP4:CP7=CP5)*(CN4:CN7&gt;CN5)*1),0)</f>
        <v>0</v>
      </c>
      <c r="CR5" s="341">
        <f t="shared" ca="1" si="1"/>
        <v>0</v>
      </c>
      <c r="CS5" s="341">
        <f ca="1">IF(CF5&lt;&gt;"",SUMPRODUCT((CR4:CR7=CR5)*(CP4:CP7=CP5)*(CL4:CL7&gt;CL5)*1),0)</f>
        <v>0</v>
      </c>
      <c r="CT5" s="341">
        <f t="shared" ref="CT5:CT19" ca="1" si="209">CE5+CR5+CS5</f>
        <v>1</v>
      </c>
      <c r="CU5" s="341">
        <f ca="1">SUMPRODUCT((OFFSET('Game Board'!$F$8:$F$31,0,BN$1)=CG5)*(OFFSET('Game Board'!$I$8:$I$31,0,BN$1)=CG6)*(OFFSET('Game Board'!$G$8:$G$31,0,BN$1)&gt;OFFSET('Game Board'!$H$8:$H$31,0,BN$1))*1)+SUMPRODUCT((OFFSET('Game Board'!$I$8:$I$31,0,BN$1)=CG5)*(OFFSET('Game Board'!$F$8:$F$31,0,BN$1)=CG6)*(OFFSET('Game Board'!$H$8:$H$31,0,BN$1)&gt;OFFSET('Game Board'!$G$8:$G$31,0,BN$1))*1)+SUMPRODUCT((OFFSET('Game Board'!$F$8:$F$31,0,BN$1)=CG5)*(OFFSET('Game Board'!$I$8:$I$31,0,BN$1)=CG7)*(OFFSET('Game Board'!$G$8:$G$31,0,BN$1)&gt;OFFSET('Game Board'!$H$8:$H$31,0,BN$1))*1)+SUMPRODUCT((OFFSET('Game Board'!$I$8:$I$31,0,BN$1)=CG5)*(OFFSET('Game Board'!$F$8:$F$31,0,BN$1)=CG7)*(OFFSET('Game Board'!$H$8:$H$31,0,BN$1)&gt;OFFSET('Game Board'!$G$8:$G$31,0,BN$1))*1)</f>
        <v>0</v>
      </c>
      <c r="CV5" s="341">
        <f ca="1">SUMPRODUCT((OFFSET('Game Board'!$F$8:$F$31,0,BN$1)=CG5)*(OFFSET('Game Board'!$I$8:$I$31,0,BN$1)=CG6)*(OFFSET('Game Board'!$G$8:$G$31,0,BN$1)=OFFSET('Game Board'!$H$8:$H$31,0,BN$1))*1)+SUMPRODUCT((OFFSET('Game Board'!$I$8:$I$31,0,BN$1)=CG5)*(OFFSET('Game Board'!$F$8:$F$31,0,BN$1)=CG6)*(OFFSET('Game Board'!$G$8:$G$31,0,BN$1)=OFFSET('Game Board'!$H$8:$H$31,0,BN$1))*1)+SUMPRODUCT((OFFSET('Game Board'!$F$8:$F$31,0,BN$1)=CG5)*(OFFSET('Game Board'!$I$8:$I$31,0,BN$1)=CG7)*(OFFSET('Game Board'!$G$8:$G$31,0,BN$1)=OFFSET('Game Board'!$H$8:$H$31,0,BN$1))*1)+SUMPRODUCT((OFFSET('Game Board'!$I$8:$I$31,0,BN$1)=CG5)*(OFFSET('Game Board'!$F$8:$F$31,0,BN$1)=CG7)*(OFFSET('Game Board'!$G$8:$G$31,0,BN$1)=OFFSET('Game Board'!$H$8:$H$31,0,BN$1))*1)</f>
        <v>0</v>
      </c>
      <c r="CW5" s="341">
        <f ca="1">SUMPRODUCT((OFFSET('Game Board'!$F$8:$F$31,0,BN$1)=CG5)*(OFFSET('Game Board'!$I$8:$I$31,0,BN$1)=CG6)*(OFFSET('Game Board'!$G$8:$G$31,0,BN$1)&lt;OFFSET('Game Board'!$H$8:$H$31,0,BN$1))*1)+SUMPRODUCT((OFFSET('Game Board'!$I$8:$I$31,0,BN$1)=CG5)*(OFFSET('Game Board'!$F$8:$F$31,0,BN$1)=CG6)*(OFFSET('Game Board'!$H$8:$H$31,0,BN$1)&lt;OFFSET('Game Board'!$G$8:$G$31,0,BN$1))*1)+SUMPRODUCT((OFFSET('Game Board'!$F$8:$F$31,0,BN$1)=CG5)*(OFFSET('Game Board'!$I$8:$I$31,0,BN$1)=CG7)*(OFFSET('Game Board'!$G$8:$G$31,0,BN$1)&lt;OFFSET('Game Board'!$H$8:$H$31,0,BN$1))*1)+SUMPRODUCT((OFFSET('Game Board'!$I$8:$I$31,0,BN$1)=CG5)*(OFFSET('Game Board'!$F$8:$F$31,0,BN$1)=CG7)*(OFFSET('Game Board'!$H$8:$H$31,0,BN$1)&lt;OFFSET('Game Board'!$G$8:$G$31,0,BN$1))*1)</f>
        <v>0</v>
      </c>
      <c r="CX5" s="341">
        <f ca="1">SUMIFS(OFFSET('Game Board'!$G$8:$G$31,0,BN$1),OFFSET('Game Board'!$F$8:$F$31,0,BN$1),CG5,OFFSET('Game Board'!$I$8:$I$31,0,BN$1),CG6)+SUMIFS(OFFSET('Game Board'!$G$8:$G$31,0,BN$1),OFFSET('Game Board'!$F$8:$F$31,0,BN$1),CG5,OFFSET('Game Board'!$I$8:$I$31,0,BN$1),CG7)+SUMIFS(OFFSET('Game Board'!$H$8:$H$31,0,BN$1),OFFSET('Game Board'!$I$8:$I$31,0,BN$1),CG5,OFFSET('Game Board'!$F$8:$F$31,0,BN$1),CG6)+SUMIFS(OFFSET('Game Board'!$H$8:$H$31,0,BN$1),OFFSET('Game Board'!$I$8:$I$31,0,BN$1),CG5,OFFSET('Game Board'!$F$8:$F$31,0,BN$1),CG7)</f>
        <v>0</v>
      </c>
      <c r="CY5" s="341">
        <f ca="1">SUMIFS(OFFSET('Game Board'!$H$8:$H$31,0,BN$1),OFFSET('Game Board'!$F$8:$F$31,0,BN$1),CG5,OFFSET('Game Board'!$I$8:$I$31,0,BN$1),CG6)+SUMIFS(OFFSET('Game Board'!$H$8:$H$31,0,BN$1),OFFSET('Game Board'!$F$8:$F$31,0,BN$1),CG5,OFFSET('Game Board'!$I$8:$I$31,0,BN$1),CG7)+SUMIFS(OFFSET('Game Board'!$G$8:$G$31,0,BN$1),OFFSET('Game Board'!$I$8:$I$31,0,BN$1),CG5,OFFSET('Game Board'!$F$8:$F$31,0,BN$1),CG6)+SUMIFS(OFFSET('Game Board'!$G$8:$G$31,0,BN$1),OFFSET('Game Board'!$I$8:$I$31,0,BN$1),CG5,OFFSET('Game Board'!$F$8:$F$31,0,BN$1),CG7)</f>
        <v>0</v>
      </c>
      <c r="CZ5" s="341">
        <f t="shared" ref="CZ5:CZ19" ca="1" si="210">CX5-CY5</f>
        <v>0</v>
      </c>
      <c r="DA5" s="341">
        <f t="shared" ref="DA5:DA19" ca="1" si="211">CV5*1+CU5*3</f>
        <v>0</v>
      </c>
      <c r="DB5" s="341">
        <f ca="1">IF(CG5&lt;&gt;"",SUMPRODUCT((CE4:CE7=CE5)*(DA4:DA7&gt;DA5)*1),0)</f>
        <v>0</v>
      </c>
      <c r="DC5" s="341">
        <f ca="1">IF(CG5&lt;&gt;"",SUMPRODUCT((DB4:DB7=DB5)*(CZ4:CZ7&gt;CZ5)*1),0)</f>
        <v>0</v>
      </c>
      <c r="DD5" s="341">
        <f t="shared" ref="DD5:DD19" ca="1" si="212">DB5+DC5</f>
        <v>0</v>
      </c>
      <c r="DE5" s="341">
        <f ca="1">IF(CG5&lt;&gt;"",SUMPRODUCT((DD4:DD7=DD5)*(DB4:DB7=DB5)*(CX4:CX7&gt;CX5)*1),0)</f>
        <v>0</v>
      </c>
      <c r="DF5" s="341">
        <f t="shared" ref="DF5:DF19" ca="1" si="213">CT5+DD5+DE5</f>
        <v>1</v>
      </c>
      <c r="DG5" s="341">
        <v>0</v>
      </c>
      <c r="DH5" s="341">
        <v>0</v>
      </c>
      <c r="DI5" s="341">
        <v>0</v>
      </c>
      <c r="DJ5" s="341">
        <v>0</v>
      </c>
      <c r="DK5" s="341">
        <v>0</v>
      </c>
      <c r="DL5" s="341">
        <v>0</v>
      </c>
      <c r="DM5" s="341">
        <v>0</v>
      </c>
      <c r="DN5" s="341">
        <v>0</v>
      </c>
      <c r="DO5" s="341">
        <v>0</v>
      </c>
      <c r="DP5" s="341">
        <v>0</v>
      </c>
      <c r="DQ5" s="341">
        <v>0</v>
      </c>
      <c r="DR5" s="341">
        <f ca="1">DF5+DP5+DQ5</f>
        <v>1</v>
      </c>
      <c r="DS5" s="341">
        <f ca="1">SUMPRODUCT((DR4:DR7=DR5)*(BU4:BU7&gt;BU5)*1)</f>
        <v>1</v>
      </c>
      <c r="DT5" s="341">
        <f t="shared" ref="DT5:DT19" ca="1" si="214">DS5+DR5</f>
        <v>2</v>
      </c>
      <c r="DU5" s="341" t="str">
        <f t="shared" ref="DU5:DU19" si="215">BL5</f>
        <v>United States</v>
      </c>
      <c r="DV5" s="341">
        <f t="shared" ref="DV5:DV19" ca="1" si="216">SUM(DW5:DY5)</f>
        <v>0</v>
      </c>
      <c r="DW5" s="341">
        <f ca="1">SUMPRODUCT((OFFSET('Game Board'!$G$8:$G$31,0,DW$1)&lt;&gt;"")*(OFFSET('Game Board'!$F$8:$F$31,0,DW$1)=$C5)*(OFFSET('Game Board'!$G$8:$G$31,0,DW$1)&gt;OFFSET('Game Board'!$H$8:$H$31,0,DW$1))*1)+SUMPRODUCT((OFFSET('Game Board'!$G$8:$G$31,0,DW$1)&lt;&gt;"")*(OFFSET('Game Board'!$I$8:$I$31,0,DW$1)=$C5)*(OFFSET('Game Board'!$H$8:$H$31,0,DW$1)&gt;OFFSET('Game Board'!$G$8:$G$31,0,DW$1))*1)</f>
        <v>0</v>
      </c>
      <c r="DX5" s="341">
        <f ca="1">SUMPRODUCT((OFFSET('Game Board'!$G$8:$G$31,0,DW$1)&lt;&gt;"")*(OFFSET('Game Board'!$F$8:$F$31,0,DW$1)=$C5)*(OFFSET('Game Board'!$G$8:$G$31,0,DW$1)=OFFSET('Game Board'!$H$8:$H$31,0,DW$1))*1)+SUMPRODUCT((OFFSET('Game Board'!$G$8:$G$31,0,DW$1)&lt;&gt;"")*(OFFSET('Game Board'!$I$8:$I$31,0,DW$1)=$C5)*(OFFSET('Game Board'!$G$8:$G$31,0,DW$1)=OFFSET('Game Board'!$H$8:$H$31,0,DW$1))*1)</f>
        <v>0</v>
      </c>
      <c r="DY5" s="341">
        <f ca="1">SUMPRODUCT((OFFSET('Game Board'!$G$8:$G$31,0,DW$1)&lt;&gt;"")*(OFFSET('Game Board'!$F$8:$F$31,0,DW$1)=$C5)*(OFFSET('Game Board'!$G$8:$G$31,0,DW$1)&lt;OFFSET('Game Board'!$H$8:$H$31,0,DW$1))*1)+SUMPRODUCT((OFFSET('Game Board'!$G$8:$G$31,0,DW$1)&lt;&gt;"")*(OFFSET('Game Board'!$I$8:$I$31,0,DW$1)=$C5)*(OFFSET('Game Board'!$H$8:$H$31,0,DW$1)&lt;OFFSET('Game Board'!$G$8:$G$31,0,DW$1))*1)</f>
        <v>0</v>
      </c>
      <c r="DZ5" s="341">
        <f ca="1">SUMIF(OFFSET('Game Board'!$F$8:$F$31,0,DW$1),$C5,OFFSET('Game Board'!$G$8:$G$31,0,DW$1))+SUMIF(OFFSET('Game Board'!$I$8:$I$31,0,DW$1),$C5,OFFSET('Game Board'!$H$8:$H$31,0,DW$1))</f>
        <v>0</v>
      </c>
      <c r="EA5" s="341">
        <f ca="1">SUMIF(OFFSET('Game Board'!$F$8:$F$31,0,DW$1),$C5,OFFSET('Game Board'!$H$8:$H$31,0,DW$1))+SUMIF(OFFSET('Game Board'!$I$8:$I$31,0,DW$1),$C5,OFFSET('Game Board'!$G$8:$G$31,0,DW$1))</f>
        <v>0</v>
      </c>
      <c r="EB5" s="341">
        <f t="shared" ref="EB5:EB19" ca="1" si="217">DZ5-EA5</f>
        <v>0</v>
      </c>
      <c r="EC5" s="341">
        <f t="shared" ref="EC5:EC19" ca="1" si="218">DX5*1+DW5*3</f>
        <v>0</v>
      </c>
      <c r="ED5" s="341">
        <f t="shared" ref="ED5:ED19" ca="1" si="219">INDEX($L$4:$L$35,MATCH(EM5,$C$4:$C$35,0),0)</f>
        <v>15</v>
      </c>
      <c r="EE5" s="341">
        <f>'Tournament Setup'!$F7</f>
        <v>0</v>
      </c>
      <c r="EF5" s="341">
        <f ca="1">RANK(EC5,EC4:EC7)</f>
        <v>1</v>
      </c>
      <c r="EG5" s="341">
        <f ca="1">SUMPRODUCT((EF4:EF7=EF5)*(EB4:EB7&gt;EB5)*1)</f>
        <v>0</v>
      </c>
      <c r="EH5" s="341">
        <f t="shared" ref="EH5:EH19" ca="1" si="220">EF5+EG5</f>
        <v>1</v>
      </c>
      <c r="EI5" s="341">
        <f ca="1">SUMPRODUCT((EF4:EF7=EF5)*(EB4:EB7=EB5)*(DZ4:DZ7&gt;DZ5)*1)</f>
        <v>0</v>
      </c>
      <c r="EJ5" s="341">
        <f t="shared" ref="EJ5:EJ19" ca="1" si="221">EH5+EI5</f>
        <v>1</v>
      </c>
      <c r="EK5" s="341">
        <f ca="1">RANK(EJ5,EJ4:EJ7,1)+COUNTIF(EJ4:EJ5,EJ5)-1</f>
        <v>2</v>
      </c>
      <c r="EL5" s="341">
        <v>2</v>
      </c>
      <c r="EM5" s="341" t="str">
        <f ca="1">INDEX(DU4:DU7,MATCH(EL5,EK4:EK7,0),0)</f>
        <v>United States</v>
      </c>
      <c r="EN5" s="341">
        <f ca="1">INDEX(EJ4:EJ7,MATCH(EM5,DU4:DU7,0),0)</f>
        <v>1</v>
      </c>
      <c r="EO5" s="341" t="str">
        <f ca="1">IF(EO4&lt;&gt;"",EM5,"")</f>
        <v>United States</v>
      </c>
      <c r="EP5" s="341" t="str">
        <f ca="1">IF(EN6=2,EM5,"")</f>
        <v/>
      </c>
      <c r="ER5" s="341">
        <f ca="1">SUMPRODUCT((OFFSET('Game Board'!$F$8:$F$31,0,DW$1)=EO5)*(OFFSET('Game Board'!$I$8:$I$31,0,DW$1)=EO4)*(OFFSET('Game Board'!$G$8:$G$31,0,DW$1)&gt;OFFSET('Game Board'!$H$8:$H$31,0,DW$1))*1)+SUMPRODUCT((OFFSET('Game Board'!$I$8:$I$31,0,DW$1)=EO5)*(OFFSET('Game Board'!$F$8:$F$31,0,DW$1)=EO4)*(OFFSET('Game Board'!$H$8:$H$31,0,DW$1)&gt;OFFSET('Game Board'!$G$8:$G$31,0,DW$1))*1)+SUMPRODUCT((OFFSET('Game Board'!$F$8:$F$31,0,DW$1)=EO5)*(OFFSET('Game Board'!$I$8:$I$31,0,DW$1)=EO6)*(OFFSET('Game Board'!$G$8:$G$31,0,DW$1)&gt;OFFSET('Game Board'!$H$8:$H$31,0,DW$1))*1)+SUMPRODUCT((OFFSET('Game Board'!$I$8:$I$31,0,DW$1)=EO5)*(OFFSET('Game Board'!$F$8:$F$31,0,DW$1)=EO6)*(OFFSET('Game Board'!$H$8:$H$31,0,DW$1)&gt;OFFSET('Game Board'!$G$8:$G$31,0,DW$1))*1)+SUMPRODUCT((OFFSET('Game Board'!$F$8:$F$31,0,DW$1)=EO5)*(OFFSET('Game Board'!$I$8:$I$31,0,DW$1)=EO7)*(OFFSET('Game Board'!$G$8:$G$31,0,DW$1)&gt;OFFSET('Game Board'!$H$8:$H$31,0,DW$1))*1)+SUMPRODUCT((OFFSET('Game Board'!$I$8:$I$31,0,DW$1)=EO5)*(OFFSET('Game Board'!$F$8:$F$31,0,DW$1)=EO7)*(OFFSET('Game Board'!$H$8:$H$31,0,DW$1)&gt;OFFSET('Game Board'!$G$8:$G$31,0,DW$1))*1)</f>
        <v>0</v>
      </c>
      <c r="ES5" s="341">
        <f ca="1">SUMPRODUCT((OFFSET('Game Board'!$F$8:$F$31,0,DW$1)=EO5)*(OFFSET('Game Board'!$I$8:$I$31,0,DW$1)=EO4)*(OFFSET('Game Board'!$G$8:$G$31,0,DW$1)=OFFSET('Game Board'!$H$8:$H$31,0,DW$1))*1)+SUMPRODUCT((OFFSET('Game Board'!$I$8:$I$31,0,DW$1)=EO5)*(OFFSET('Game Board'!$F$8:$F$31,0,DW$1)=EO4)*(OFFSET('Game Board'!$G$8:$G$31,0,DW$1)=OFFSET('Game Board'!$H$8:$H$31,0,DW$1))*1)+SUMPRODUCT((OFFSET('Game Board'!$F$8:$F$31,0,DW$1)=EO5)*(OFFSET('Game Board'!$I$8:$I$31,0,DW$1)=EO6)*(OFFSET('Game Board'!$G$8:$G$31,0,DW$1)=OFFSET('Game Board'!$H$8:$H$31,0,DW$1))*1)+SUMPRODUCT((OFFSET('Game Board'!$I$8:$I$31,0,DW$1)=EO5)*(OFFSET('Game Board'!$F$8:$F$31,0,DW$1)=EO6)*(OFFSET('Game Board'!$G$8:$G$31,0,DW$1)=OFFSET('Game Board'!$H$8:$H$31,0,DW$1))*1)+SUMPRODUCT((OFFSET('Game Board'!$F$8:$F$31,0,DW$1)=EO5)*(OFFSET('Game Board'!$I$8:$I$31,0,DW$1)=EO7)*(OFFSET('Game Board'!$G$8:$G$31,0,DW$1)=OFFSET('Game Board'!$H$8:$H$31,0,DW$1))*1)+SUMPRODUCT((OFFSET('Game Board'!$I$8:$I$31,0,DW$1)=EO5)*(OFFSET('Game Board'!$F$8:$F$31,0,DW$1)=EO7)*(OFFSET('Game Board'!$G$8:$G$31,0,DW$1)=OFFSET('Game Board'!$H$8:$H$31,0,DW$1))*1)</f>
        <v>3</v>
      </c>
      <c r="ET5" s="341">
        <f ca="1">SUMPRODUCT((OFFSET('Game Board'!$F$8:$F$31,0,DW$1)=EO5)*(OFFSET('Game Board'!$I$8:$I$31,0,DW$1)=EO4)*(OFFSET('Game Board'!$G$8:$G$31,0,DW$1)&lt;OFFSET('Game Board'!$H$8:$H$31,0,DW$1))*1)+SUMPRODUCT((OFFSET('Game Board'!$I$8:$I$31,0,DW$1)=EO5)*(OFFSET('Game Board'!$F$8:$F$31,0,DW$1)=EO4)*(OFFSET('Game Board'!$H$8:$H$31,0,DW$1)&lt;OFFSET('Game Board'!$G$8:$G$31,0,DW$1))*1)+SUMPRODUCT((OFFSET('Game Board'!$F$8:$F$31,0,DW$1)=EO5)*(OFFSET('Game Board'!$I$8:$I$31,0,DW$1)=EO6)*(OFFSET('Game Board'!$G$8:$G$31,0,DW$1)&lt;OFFSET('Game Board'!$H$8:$H$31,0,DW$1))*1)+SUMPRODUCT((OFFSET('Game Board'!$I$8:$I$31,0,DW$1)=EO5)*(OFFSET('Game Board'!$F$8:$F$31,0,DW$1)=EO6)*(OFFSET('Game Board'!$H$8:$H$31,0,DW$1)&lt;OFFSET('Game Board'!$G$8:$G$31,0,DW$1))*1)+SUMPRODUCT((OFFSET('Game Board'!$F$8:$F$31,0,DW$1)=EO5)*(OFFSET('Game Board'!$I$8:$I$31,0,DW$1)=EO7)*(OFFSET('Game Board'!$G$8:$G$31,0,DW$1)&lt;OFFSET('Game Board'!$H$8:$H$31,0,DW$1))*1)+SUMPRODUCT((OFFSET('Game Board'!$I$8:$I$31,0,DW$1)=EO5)*(OFFSET('Game Board'!$F$8:$F$31,0,DW$1)=EO7)*(OFFSET('Game Board'!$H$8:$H$31,0,DW$1)&lt;OFFSET('Game Board'!$G$8:$G$31,0,DW$1))*1)</f>
        <v>0</v>
      </c>
      <c r="EU5" s="341">
        <f ca="1">SUMIFS(OFFSET('Game Board'!$G$8:$G$31,0,DW$1),OFFSET('Game Board'!$F$8:$F$31,0,DW$1),EO5,OFFSET('Game Board'!$I$8:$I$31,0,DW$1),EO4)+SUMIFS(OFFSET('Game Board'!$G$8:$G$31,0,DW$1),OFFSET('Game Board'!$F$8:$F$31,0,DW$1),EO5,OFFSET('Game Board'!$I$8:$I$31,0,DW$1),EO6)+SUMIFS(OFFSET('Game Board'!$G$8:$G$31,0,DW$1),OFFSET('Game Board'!$F$8:$F$31,0,DW$1),EO5,OFFSET('Game Board'!$I$8:$I$31,0,DW$1),EO7)+SUMIFS(OFFSET('Game Board'!$H$8:$H$31,0,DW$1),OFFSET('Game Board'!$I$8:$I$31,0,DW$1),EO5,OFFSET('Game Board'!$F$8:$F$31,0,DW$1),EO4)+SUMIFS(OFFSET('Game Board'!$H$8:$H$31,0,DW$1),OFFSET('Game Board'!$I$8:$I$31,0,DW$1),EO5,OFFSET('Game Board'!$F$8:$F$31,0,DW$1),EO6)+SUMIFS(OFFSET('Game Board'!$H$8:$H$31,0,DW$1),OFFSET('Game Board'!$I$8:$I$31,0,DW$1),EO5,OFFSET('Game Board'!$F$8:$F$31,0,DW$1),EO7)</f>
        <v>0</v>
      </c>
      <c r="EV5" s="341">
        <f ca="1">SUMIFS(OFFSET('Game Board'!$H$8:$H$31,0,DW$1),OFFSET('Game Board'!$F$8:$F$31,0,DW$1),EO5,OFFSET('Game Board'!$I$8:$I$31,0,DW$1),EO4)+SUMIFS(OFFSET('Game Board'!$H$8:$H$31,0,DW$1),OFFSET('Game Board'!$F$8:$F$31,0,DW$1),EO5,OFFSET('Game Board'!$I$8:$I$31,0,DW$1),EO6)+SUMIFS(OFFSET('Game Board'!$H$8:$H$31,0,DW$1),OFFSET('Game Board'!$F$8:$F$31,0,DW$1),EO5,OFFSET('Game Board'!$I$8:$I$31,0,DW$1),EO7)+SUMIFS(OFFSET('Game Board'!$G$8:$G$31,0,DW$1),OFFSET('Game Board'!$I$8:$I$31,0,DW$1),EO5,OFFSET('Game Board'!$F$8:$F$31,0,DW$1),EO4)+SUMIFS(OFFSET('Game Board'!$G$8:$G$31,0,DW$1),OFFSET('Game Board'!$I$8:$I$31,0,DW$1),EO5,OFFSET('Game Board'!$F$8:$F$31,0,DW$1),EO6)+SUMIFS(OFFSET('Game Board'!$G$8:$G$31,0,DW$1),OFFSET('Game Board'!$I$8:$I$31,0,DW$1),EO5,OFFSET('Game Board'!$F$8:$F$31,0,DW$1),EO7)</f>
        <v>0</v>
      </c>
      <c r="EW5" s="341">
        <f t="shared" ref="EW5:EW19" ca="1" si="222">EU5-EV5</f>
        <v>0</v>
      </c>
      <c r="EX5" s="341">
        <f t="shared" ref="EX5:EX19" ca="1" si="223">ES5*1+ER5*3</f>
        <v>3</v>
      </c>
      <c r="EY5" s="341">
        <f ca="1">IF(EO5&lt;&gt;"",SUMPRODUCT((EN4:EN7=EN5)*(EX4:EX7&gt;EX5)*1),0)</f>
        <v>0</v>
      </c>
      <c r="EZ5" s="341">
        <f ca="1">IF(EO5&lt;&gt;"",SUMPRODUCT((EY4:EY7=EY5)*(EW4:EW7&gt;EW5)*1),0)</f>
        <v>0</v>
      </c>
      <c r="FA5" s="341">
        <f t="shared" ca="1" si="2"/>
        <v>0</v>
      </c>
      <c r="FB5" s="341">
        <f ca="1">IF(EO5&lt;&gt;"",SUMPRODUCT((FA4:FA7=FA5)*(EY4:EY7=EY5)*(EU4:EU7&gt;EU5)*1),0)</f>
        <v>0</v>
      </c>
      <c r="FC5" s="341">
        <f t="shared" ref="FC5:FC19" ca="1" si="224">EN5+FA5+FB5</f>
        <v>1</v>
      </c>
      <c r="FD5" s="341">
        <f ca="1">SUMPRODUCT((OFFSET('Game Board'!$F$8:$F$31,0,DW$1)=EP5)*(OFFSET('Game Board'!$I$8:$I$31,0,DW$1)=EP6)*(OFFSET('Game Board'!$G$8:$G$31,0,DW$1)&gt;OFFSET('Game Board'!$H$8:$H$31,0,DW$1))*1)+SUMPRODUCT((OFFSET('Game Board'!$I$8:$I$31,0,DW$1)=EP5)*(OFFSET('Game Board'!$F$8:$F$31,0,DW$1)=EP6)*(OFFSET('Game Board'!$H$8:$H$31,0,DW$1)&gt;OFFSET('Game Board'!$G$8:$G$31,0,DW$1))*1)+SUMPRODUCT((OFFSET('Game Board'!$F$8:$F$31,0,DW$1)=EP5)*(OFFSET('Game Board'!$I$8:$I$31,0,DW$1)=EP7)*(OFFSET('Game Board'!$G$8:$G$31,0,DW$1)&gt;OFFSET('Game Board'!$H$8:$H$31,0,DW$1))*1)+SUMPRODUCT((OFFSET('Game Board'!$I$8:$I$31,0,DW$1)=EP5)*(OFFSET('Game Board'!$F$8:$F$31,0,DW$1)=EP7)*(OFFSET('Game Board'!$H$8:$H$31,0,DW$1)&gt;OFFSET('Game Board'!$G$8:$G$31,0,DW$1))*1)</f>
        <v>0</v>
      </c>
      <c r="FE5" s="341">
        <f ca="1">SUMPRODUCT((OFFSET('Game Board'!$F$8:$F$31,0,DW$1)=EP5)*(OFFSET('Game Board'!$I$8:$I$31,0,DW$1)=EP6)*(OFFSET('Game Board'!$G$8:$G$31,0,DW$1)=OFFSET('Game Board'!$H$8:$H$31,0,DW$1))*1)+SUMPRODUCT((OFFSET('Game Board'!$I$8:$I$31,0,DW$1)=EP5)*(OFFSET('Game Board'!$F$8:$F$31,0,DW$1)=EP6)*(OFFSET('Game Board'!$G$8:$G$31,0,DW$1)=OFFSET('Game Board'!$H$8:$H$31,0,DW$1))*1)+SUMPRODUCT((OFFSET('Game Board'!$F$8:$F$31,0,DW$1)=EP5)*(OFFSET('Game Board'!$I$8:$I$31,0,DW$1)=EP7)*(OFFSET('Game Board'!$G$8:$G$31,0,DW$1)=OFFSET('Game Board'!$H$8:$H$31,0,DW$1))*1)+SUMPRODUCT((OFFSET('Game Board'!$I$8:$I$31,0,DW$1)=EP5)*(OFFSET('Game Board'!$F$8:$F$31,0,DW$1)=EP7)*(OFFSET('Game Board'!$G$8:$G$31,0,DW$1)=OFFSET('Game Board'!$H$8:$H$31,0,DW$1))*1)</f>
        <v>0</v>
      </c>
      <c r="FF5" s="341">
        <f ca="1">SUMPRODUCT((OFFSET('Game Board'!$F$8:$F$31,0,DW$1)=EP5)*(OFFSET('Game Board'!$I$8:$I$31,0,DW$1)=EP6)*(OFFSET('Game Board'!$G$8:$G$31,0,DW$1)&lt;OFFSET('Game Board'!$H$8:$H$31,0,DW$1))*1)+SUMPRODUCT((OFFSET('Game Board'!$I$8:$I$31,0,DW$1)=EP5)*(OFFSET('Game Board'!$F$8:$F$31,0,DW$1)=EP6)*(OFFSET('Game Board'!$H$8:$H$31,0,DW$1)&lt;OFFSET('Game Board'!$G$8:$G$31,0,DW$1))*1)+SUMPRODUCT((OFFSET('Game Board'!$F$8:$F$31,0,DW$1)=EP5)*(OFFSET('Game Board'!$I$8:$I$31,0,DW$1)=EP7)*(OFFSET('Game Board'!$G$8:$G$31,0,DW$1)&lt;OFFSET('Game Board'!$H$8:$H$31,0,DW$1))*1)+SUMPRODUCT((OFFSET('Game Board'!$I$8:$I$31,0,DW$1)=EP5)*(OFFSET('Game Board'!$F$8:$F$31,0,DW$1)=EP7)*(OFFSET('Game Board'!$H$8:$H$31,0,DW$1)&lt;OFFSET('Game Board'!$G$8:$G$31,0,DW$1))*1)</f>
        <v>0</v>
      </c>
      <c r="FG5" s="341">
        <f ca="1">SUMIFS(OFFSET('Game Board'!$G$8:$G$31,0,DW$1),OFFSET('Game Board'!$F$8:$F$31,0,DW$1),EP5,OFFSET('Game Board'!$I$8:$I$31,0,DW$1),EP6)+SUMIFS(OFFSET('Game Board'!$G$8:$G$31,0,DW$1),OFFSET('Game Board'!$F$8:$F$31,0,DW$1),EP5,OFFSET('Game Board'!$I$8:$I$31,0,DW$1),EP7)+SUMIFS(OFFSET('Game Board'!$H$8:$H$31,0,DW$1),OFFSET('Game Board'!$I$8:$I$31,0,DW$1),EP5,OFFSET('Game Board'!$F$8:$F$31,0,DW$1),EP6)+SUMIFS(OFFSET('Game Board'!$H$8:$H$31,0,DW$1),OFFSET('Game Board'!$I$8:$I$31,0,DW$1),EP5,OFFSET('Game Board'!$F$8:$F$31,0,DW$1),EP7)</f>
        <v>0</v>
      </c>
      <c r="FH5" s="341">
        <f ca="1">SUMIFS(OFFSET('Game Board'!$H$8:$H$31,0,DW$1),OFFSET('Game Board'!$F$8:$F$31,0,DW$1),EP5,OFFSET('Game Board'!$I$8:$I$31,0,DW$1),EP6)+SUMIFS(OFFSET('Game Board'!$H$8:$H$31,0,DW$1),OFFSET('Game Board'!$F$8:$F$31,0,DW$1),EP5,OFFSET('Game Board'!$I$8:$I$31,0,DW$1),EP7)+SUMIFS(OFFSET('Game Board'!$G$8:$G$31,0,DW$1),OFFSET('Game Board'!$I$8:$I$31,0,DW$1),EP5,OFFSET('Game Board'!$F$8:$F$31,0,DW$1),EP6)+SUMIFS(OFFSET('Game Board'!$G$8:$G$31,0,DW$1),OFFSET('Game Board'!$I$8:$I$31,0,DW$1),EP5,OFFSET('Game Board'!$F$8:$F$31,0,DW$1),EP7)</f>
        <v>0</v>
      </c>
      <c r="FI5" s="341">
        <f t="shared" ref="FI5:FI19" ca="1" si="225">FG5-FH5</f>
        <v>0</v>
      </c>
      <c r="FJ5" s="341">
        <f t="shared" ref="FJ5:FJ19" ca="1" si="226">FE5*1+FD5*3</f>
        <v>0</v>
      </c>
      <c r="FK5" s="341">
        <f ca="1">IF(EP5&lt;&gt;"",SUMPRODUCT((EN4:EN7=EN5)*(FJ4:FJ7&gt;FJ5)*1),0)</f>
        <v>0</v>
      </c>
      <c r="FL5" s="341">
        <f ca="1">IF(EP5&lt;&gt;"",SUMPRODUCT((FK4:FK7=FK5)*(FI4:FI7&gt;FI5)*1),0)</f>
        <v>0</v>
      </c>
      <c r="FM5" s="341">
        <f t="shared" ref="FM5:FM19" ca="1" si="227">FK5+FL5</f>
        <v>0</v>
      </c>
      <c r="FN5" s="341">
        <f ca="1">IF(EP5&lt;&gt;"",SUMPRODUCT((FM4:FM7=FM5)*(FK4:FK7=FK5)*(FG4:FG7&gt;FG5)*1),0)</f>
        <v>0</v>
      </c>
      <c r="FO5" s="341">
        <f t="shared" ref="FO5:FO19" ca="1" si="228">FC5+FM5+FN5</f>
        <v>1</v>
      </c>
      <c r="FP5" s="341">
        <v>0</v>
      </c>
      <c r="FQ5" s="341">
        <v>0</v>
      </c>
      <c r="FR5" s="341">
        <v>0</v>
      </c>
      <c r="FS5" s="341">
        <v>0</v>
      </c>
      <c r="FT5" s="341">
        <v>0</v>
      </c>
      <c r="FU5" s="341">
        <v>0</v>
      </c>
      <c r="FV5" s="341">
        <v>0</v>
      </c>
      <c r="FW5" s="341">
        <v>0</v>
      </c>
      <c r="FX5" s="341">
        <v>0</v>
      </c>
      <c r="FY5" s="341">
        <v>0</v>
      </c>
      <c r="FZ5" s="341">
        <v>0</v>
      </c>
      <c r="GA5" s="341">
        <f ca="1">FO5+FY5+FZ5</f>
        <v>1</v>
      </c>
      <c r="GB5" s="341">
        <f ca="1">SUMPRODUCT((GA4:GA7=GA5)*(ED4:ED7&gt;ED5)*1)</f>
        <v>1</v>
      </c>
      <c r="GC5" s="341">
        <f t="shared" ref="GC5:GC19" ca="1" si="229">GB5+GA5</f>
        <v>2</v>
      </c>
      <c r="GD5" s="341" t="str">
        <f t="shared" ref="GD5:GD19" si="230">DU5</f>
        <v>United States</v>
      </c>
      <c r="GE5" s="341">
        <f t="shared" ca="1" si="3"/>
        <v>0</v>
      </c>
      <c r="GF5" s="341">
        <f ca="1">SUMPRODUCT((OFFSET('Game Board'!$G$8:$G$31,0,GF$1)&lt;&gt;"")*(OFFSET('Game Board'!$F$8:$F$31,0,GF$1)=$C5)*(OFFSET('Game Board'!$G$8:$G$31,0,GF$1)&gt;OFFSET('Game Board'!$H$8:$H$31,0,GF$1))*1)+SUMPRODUCT((OFFSET('Game Board'!$G$8:$G$31,0,GF$1)&lt;&gt;"")*(OFFSET('Game Board'!$I$8:$I$31,0,GF$1)=$C5)*(OFFSET('Game Board'!$H$8:$H$31,0,GF$1)&gt;OFFSET('Game Board'!$G$8:$G$31,0,GF$1))*1)</f>
        <v>0</v>
      </c>
      <c r="GG5" s="341">
        <f ca="1">SUMPRODUCT((OFFSET('Game Board'!$G$8:$G$31,0,GF$1)&lt;&gt;"")*(OFFSET('Game Board'!$F$8:$F$31,0,GF$1)=$C5)*(OFFSET('Game Board'!$G$8:$G$31,0,GF$1)=OFFSET('Game Board'!$H$8:$H$31,0,GF$1))*1)+SUMPRODUCT((OFFSET('Game Board'!$G$8:$G$31,0,GF$1)&lt;&gt;"")*(OFFSET('Game Board'!$I$8:$I$31,0,GF$1)=$C5)*(OFFSET('Game Board'!$G$8:$G$31,0,GF$1)=OFFSET('Game Board'!$H$8:$H$31,0,GF$1))*1)</f>
        <v>0</v>
      </c>
      <c r="GH5" s="341">
        <f ca="1">SUMPRODUCT((OFFSET('Game Board'!$G$8:$G$31,0,GF$1)&lt;&gt;"")*(OFFSET('Game Board'!$F$8:$F$31,0,GF$1)=$C5)*(OFFSET('Game Board'!$G$8:$G$31,0,GF$1)&lt;OFFSET('Game Board'!$H$8:$H$31,0,GF$1))*1)+SUMPRODUCT((OFFSET('Game Board'!$G$8:$G$31,0,GF$1)&lt;&gt;"")*(OFFSET('Game Board'!$I$8:$I$31,0,GF$1)=$C5)*(OFFSET('Game Board'!$H$8:$H$31,0,GF$1)&lt;OFFSET('Game Board'!$G$8:$G$31,0,GF$1))*1)</f>
        <v>0</v>
      </c>
      <c r="GI5" s="341">
        <f ca="1">SUMIF(OFFSET('Game Board'!$F$8:$F$31,0,GF$1),$C5,OFFSET('Game Board'!$G$8:$G$31,0,GF$1))+SUMIF(OFFSET('Game Board'!$I$8:$I$31,0,GF$1),$C5,OFFSET('Game Board'!$H$8:$H$31,0,GF$1))</f>
        <v>0</v>
      </c>
      <c r="GJ5" s="341">
        <f ca="1">SUMIF(OFFSET('Game Board'!$F$8:$F$31,0,GF$1),$C5,OFFSET('Game Board'!$H$8:$H$31,0,GF$1))+SUMIF(OFFSET('Game Board'!$I$8:$I$31,0,GF$1),$C5,OFFSET('Game Board'!$G$8:$G$31,0,GF$1))</f>
        <v>0</v>
      </c>
      <c r="GK5" s="341">
        <f t="shared" ca="1" si="4"/>
        <v>0</v>
      </c>
      <c r="GL5" s="341">
        <f t="shared" ca="1" si="5"/>
        <v>0</v>
      </c>
      <c r="GM5" s="341">
        <f t="shared" ref="GM5:GM19" ca="1" si="231">INDEX($L$4:$L$35,MATCH(GV5,$C$4:$C$35,0),0)</f>
        <v>15</v>
      </c>
      <c r="GN5" s="341">
        <f>'Tournament Setup'!$F7</f>
        <v>0</v>
      </c>
      <c r="GO5" s="341">
        <f t="shared" ref="GO5" ca="1" si="232">RANK(GL5,GL4:GL7)</f>
        <v>1</v>
      </c>
      <c r="GP5" s="341">
        <f t="shared" ref="GP5" ca="1" si="233">SUMPRODUCT((GO4:GO7=GO5)*(GK4:GK7&gt;GK5)*1)</f>
        <v>0</v>
      </c>
      <c r="GQ5" s="341">
        <f t="shared" ca="1" si="8"/>
        <v>1</v>
      </c>
      <c r="GR5" s="341">
        <f t="shared" ref="GR5" ca="1" si="234">SUMPRODUCT((GO4:GO7=GO5)*(GK4:GK7=GK5)*(GI4:GI7&gt;GI5)*1)</f>
        <v>0</v>
      </c>
      <c r="GS5" s="341">
        <f t="shared" ca="1" si="10"/>
        <v>1</v>
      </c>
      <c r="GT5" s="341">
        <f t="shared" ref="GT5" ca="1" si="235">RANK(GS5,GS4:GS7,1)+COUNTIF(GS4:GS5,GS5)-1</f>
        <v>2</v>
      </c>
      <c r="GU5" s="341">
        <v>2</v>
      </c>
      <c r="GV5" s="341" t="str">
        <f t="shared" ref="GV5" ca="1" si="236">INDEX(GD4:GD7,MATCH(GU5,GT4:GT7,0),0)</f>
        <v>United States</v>
      </c>
      <c r="GW5" s="341">
        <f t="shared" ref="GW5" ca="1" si="237">INDEX(GS4:GS7,MATCH(GV5,GD4:GD7,0),0)</f>
        <v>1</v>
      </c>
      <c r="GX5" s="341" t="str">
        <f t="shared" ref="GX5" ca="1" si="238">IF(GX4&lt;&gt;"",GV5,"")</f>
        <v>United States</v>
      </c>
      <c r="GY5" s="341" t="str">
        <f t="shared" ref="GY5" ca="1" si="239">IF(GW6=2,GV5,"")</f>
        <v/>
      </c>
      <c r="HA5" s="341">
        <f ca="1">SUMPRODUCT((OFFSET('Game Board'!$F$8:$F$31,0,GF$1)=GX5)*(OFFSET('Game Board'!$I$8:$I$31,0,GF$1)=GX4)*(OFFSET('Game Board'!$G$8:$G$31,0,GF$1)&gt;OFFSET('Game Board'!$H$8:$H$31,0,GF$1))*1)+SUMPRODUCT((OFFSET('Game Board'!$I$8:$I$31,0,GF$1)=GX5)*(OFFSET('Game Board'!$F$8:$F$31,0,GF$1)=GX4)*(OFFSET('Game Board'!$H$8:$H$31,0,GF$1)&gt;OFFSET('Game Board'!$G$8:$G$31,0,GF$1))*1)+SUMPRODUCT((OFFSET('Game Board'!$F$8:$F$31,0,GF$1)=GX5)*(OFFSET('Game Board'!$I$8:$I$31,0,GF$1)=GX6)*(OFFSET('Game Board'!$G$8:$G$31,0,GF$1)&gt;OFFSET('Game Board'!$H$8:$H$31,0,GF$1))*1)+SUMPRODUCT((OFFSET('Game Board'!$I$8:$I$31,0,GF$1)=GX5)*(OFFSET('Game Board'!$F$8:$F$31,0,GF$1)=GX6)*(OFFSET('Game Board'!$H$8:$H$31,0,GF$1)&gt;OFFSET('Game Board'!$G$8:$G$31,0,GF$1))*1)+SUMPRODUCT((OFFSET('Game Board'!$F$8:$F$31,0,GF$1)=GX5)*(OFFSET('Game Board'!$I$8:$I$31,0,GF$1)=GX7)*(OFFSET('Game Board'!$G$8:$G$31,0,GF$1)&gt;OFFSET('Game Board'!$H$8:$H$31,0,GF$1))*1)+SUMPRODUCT((OFFSET('Game Board'!$I$8:$I$31,0,GF$1)=GX5)*(OFFSET('Game Board'!$F$8:$F$31,0,GF$1)=GX7)*(OFFSET('Game Board'!$H$8:$H$31,0,GF$1)&gt;OFFSET('Game Board'!$G$8:$G$31,0,GF$1))*1)</f>
        <v>0</v>
      </c>
      <c r="HB5" s="341">
        <f ca="1">SUMPRODUCT((OFFSET('Game Board'!$F$8:$F$31,0,GF$1)=GX5)*(OFFSET('Game Board'!$I$8:$I$31,0,GF$1)=GX4)*(OFFSET('Game Board'!$G$8:$G$31,0,GF$1)=OFFSET('Game Board'!$H$8:$H$31,0,GF$1))*1)+SUMPRODUCT((OFFSET('Game Board'!$I$8:$I$31,0,GF$1)=GX5)*(OFFSET('Game Board'!$F$8:$F$31,0,GF$1)=GX4)*(OFFSET('Game Board'!$G$8:$G$31,0,GF$1)=OFFSET('Game Board'!$H$8:$H$31,0,GF$1))*1)+SUMPRODUCT((OFFSET('Game Board'!$F$8:$F$31,0,GF$1)=GX5)*(OFFSET('Game Board'!$I$8:$I$31,0,GF$1)=GX6)*(OFFSET('Game Board'!$G$8:$G$31,0,GF$1)=OFFSET('Game Board'!$H$8:$H$31,0,GF$1))*1)+SUMPRODUCT((OFFSET('Game Board'!$I$8:$I$31,0,GF$1)=GX5)*(OFFSET('Game Board'!$F$8:$F$31,0,GF$1)=GX6)*(OFFSET('Game Board'!$G$8:$G$31,0,GF$1)=OFFSET('Game Board'!$H$8:$H$31,0,GF$1))*1)+SUMPRODUCT((OFFSET('Game Board'!$F$8:$F$31,0,GF$1)=GX5)*(OFFSET('Game Board'!$I$8:$I$31,0,GF$1)=GX7)*(OFFSET('Game Board'!$G$8:$G$31,0,GF$1)=OFFSET('Game Board'!$H$8:$H$31,0,GF$1))*1)+SUMPRODUCT((OFFSET('Game Board'!$I$8:$I$31,0,GF$1)=GX5)*(OFFSET('Game Board'!$F$8:$F$31,0,GF$1)=GX7)*(OFFSET('Game Board'!$G$8:$G$31,0,GF$1)=OFFSET('Game Board'!$H$8:$H$31,0,GF$1))*1)</f>
        <v>3</v>
      </c>
      <c r="HC5" s="341">
        <f ca="1">SUMPRODUCT((OFFSET('Game Board'!$F$8:$F$31,0,GF$1)=GX5)*(OFFSET('Game Board'!$I$8:$I$31,0,GF$1)=GX4)*(OFFSET('Game Board'!$G$8:$G$31,0,GF$1)&lt;OFFSET('Game Board'!$H$8:$H$31,0,GF$1))*1)+SUMPRODUCT((OFFSET('Game Board'!$I$8:$I$31,0,GF$1)=GX5)*(OFFSET('Game Board'!$F$8:$F$31,0,GF$1)=GX4)*(OFFSET('Game Board'!$H$8:$H$31,0,GF$1)&lt;OFFSET('Game Board'!$G$8:$G$31,0,GF$1))*1)+SUMPRODUCT((OFFSET('Game Board'!$F$8:$F$31,0,GF$1)=GX5)*(OFFSET('Game Board'!$I$8:$I$31,0,GF$1)=GX6)*(OFFSET('Game Board'!$G$8:$G$31,0,GF$1)&lt;OFFSET('Game Board'!$H$8:$H$31,0,GF$1))*1)+SUMPRODUCT((OFFSET('Game Board'!$I$8:$I$31,0,GF$1)=GX5)*(OFFSET('Game Board'!$F$8:$F$31,0,GF$1)=GX6)*(OFFSET('Game Board'!$H$8:$H$31,0,GF$1)&lt;OFFSET('Game Board'!$G$8:$G$31,0,GF$1))*1)+SUMPRODUCT((OFFSET('Game Board'!$F$8:$F$31,0,GF$1)=GX5)*(OFFSET('Game Board'!$I$8:$I$31,0,GF$1)=GX7)*(OFFSET('Game Board'!$G$8:$G$31,0,GF$1)&lt;OFFSET('Game Board'!$H$8:$H$31,0,GF$1))*1)+SUMPRODUCT((OFFSET('Game Board'!$I$8:$I$31,0,GF$1)=GX5)*(OFFSET('Game Board'!$F$8:$F$31,0,GF$1)=GX7)*(OFFSET('Game Board'!$H$8:$H$31,0,GF$1)&lt;OFFSET('Game Board'!$G$8:$G$31,0,GF$1))*1)</f>
        <v>0</v>
      </c>
      <c r="HD5" s="341">
        <f ca="1">SUMIFS(OFFSET('Game Board'!$G$8:$G$31,0,GF$1),OFFSET('Game Board'!$F$8:$F$31,0,GF$1),GX5,OFFSET('Game Board'!$I$8:$I$31,0,GF$1),GX4)+SUMIFS(OFFSET('Game Board'!$G$8:$G$31,0,GF$1),OFFSET('Game Board'!$F$8:$F$31,0,GF$1),GX5,OFFSET('Game Board'!$I$8:$I$31,0,GF$1),GX6)+SUMIFS(OFFSET('Game Board'!$G$8:$G$31,0,GF$1),OFFSET('Game Board'!$F$8:$F$31,0,GF$1),GX5,OFFSET('Game Board'!$I$8:$I$31,0,GF$1),GX7)+SUMIFS(OFFSET('Game Board'!$H$8:$H$31,0,GF$1),OFFSET('Game Board'!$I$8:$I$31,0,GF$1),GX5,OFFSET('Game Board'!$F$8:$F$31,0,GF$1),GX4)+SUMIFS(OFFSET('Game Board'!$H$8:$H$31,0,GF$1),OFFSET('Game Board'!$I$8:$I$31,0,GF$1),GX5,OFFSET('Game Board'!$F$8:$F$31,0,GF$1),GX6)+SUMIFS(OFFSET('Game Board'!$H$8:$H$31,0,GF$1),OFFSET('Game Board'!$I$8:$I$31,0,GF$1),GX5,OFFSET('Game Board'!$F$8:$F$31,0,GF$1),GX7)</f>
        <v>0</v>
      </c>
      <c r="HE5" s="341">
        <f ca="1">SUMIFS(OFFSET('Game Board'!$H$8:$H$31,0,GF$1),OFFSET('Game Board'!$F$8:$F$31,0,GF$1),GX5,OFFSET('Game Board'!$I$8:$I$31,0,GF$1),GX4)+SUMIFS(OFFSET('Game Board'!$H$8:$H$31,0,GF$1),OFFSET('Game Board'!$F$8:$F$31,0,GF$1),GX5,OFFSET('Game Board'!$I$8:$I$31,0,GF$1),GX6)+SUMIFS(OFFSET('Game Board'!$H$8:$H$31,0,GF$1),OFFSET('Game Board'!$F$8:$F$31,0,GF$1),GX5,OFFSET('Game Board'!$I$8:$I$31,0,GF$1),GX7)+SUMIFS(OFFSET('Game Board'!$G$8:$G$31,0,GF$1),OFFSET('Game Board'!$I$8:$I$31,0,GF$1),GX5,OFFSET('Game Board'!$F$8:$F$31,0,GF$1),GX4)+SUMIFS(OFFSET('Game Board'!$G$8:$G$31,0,GF$1),OFFSET('Game Board'!$I$8:$I$31,0,GF$1),GX5,OFFSET('Game Board'!$F$8:$F$31,0,GF$1),GX6)+SUMIFS(OFFSET('Game Board'!$G$8:$G$31,0,GF$1),OFFSET('Game Board'!$I$8:$I$31,0,GF$1),GX5,OFFSET('Game Board'!$F$8:$F$31,0,GF$1),GX7)</f>
        <v>0</v>
      </c>
      <c r="HF5" s="341">
        <f t="shared" ca="1" si="15"/>
        <v>0</v>
      </c>
      <c r="HG5" s="341">
        <f t="shared" ca="1" si="16"/>
        <v>3</v>
      </c>
      <c r="HH5" s="341">
        <f t="shared" ref="HH5" ca="1" si="240">IF(GX5&lt;&gt;"",SUMPRODUCT((GW4:GW7=GW5)*(HG4:HG7&gt;HG5)*1),0)</f>
        <v>0</v>
      </c>
      <c r="HI5" s="341">
        <f t="shared" ref="HI5" ca="1" si="241">IF(GX5&lt;&gt;"",SUMPRODUCT((HH4:HH7=HH5)*(HF4:HF7&gt;HF5)*1),0)</f>
        <v>0</v>
      </c>
      <c r="HJ5" s="341">
        <f t="shared" ca="1" si="19"/>
        <v>0</v>
      </c>
      <c r="HK5" s="341">
        <f t="shared" ref="HK5" ca="1" si="242">IF(GX5&lt;&gt;"",SUMPRODUCT((HJ4:HJ7=HJ5)*(HH4:HH7=HH5)*(HD4:HD7&gt;HD5)*1),0)</f>
        <v>0</v>
      </c>
      <c r="HL5" s="341">
        <f t="shared" ca="1" si="21"/>
        <v>1</v>
      </c>
      <c r="HM5" s="341">
        <f ca="1">SUMPRODUCT((OFFSET('Game Board'!$F$8:$F$31,0,GF$1)=GY5)*(OFFSET('Game Board'!$I$8:$I$31,0,GF$1)=GY6)*(OFFSET('Game Board'!$G$8:$G$31,0,GF$1)&gt;OFFSET('Game Board'!$H$8:$H$31,0,GF$1))*1)+SUMPRODUCT((OFFSET('Game Board'!$I$8:$I$31,0,GF$1)=GY5)*(OFFSET('Game Board'!$F$8:$F$31,0,GF$1)=GY6)*(OFFSET('Game Board'!$H$8:$H$31,0,GF$1)&gt;OFFSET('Game Board'!$G$8:$G$31,0,GF$1))*1)+SUMPRODUCT((OFFSET('Game Board'!$F$8:$F$31,0,GF$1)=GY5)*(OFFSET('Game Board'!$I$8:$I$31,0,GF$1)=GY7)*(OFFSET('Game Board'!$G$8:$G$31,0,GF$1)&gt;OFFSET('Game Board'!$H$8:$H$31,0,GF$1))*1)+SUMPRODUCT((OFFSET('Game Board'!$I$8:$I$31,0,GF$1)=GY5)*(OFFSET('Game Board'!$F$8:$F$31,0,GF$1)=GY7)*(OFFSET('Game Board'!$H$8:$H$31,0,GF$1)&gt;OFFSET('Game Board'!$G$8:$G$31,0,GF$1))*1)</f>
        <v>0</v>
      </c>
      <c r="HN5" s="341">
        <f ca="1">SUMPRODUCT((OFFSET('Game Board'!$F$8:$F$31,0,GF$1)=GY5)*(OFFSET('Game Board'!$I$8:$I$31,0,GF$1)=GY6)*(OFFSET('Game Board'!$G$8:$G$31,0,GF$1)=OFFSET('Game Board'!$H$8:$H$31,0,GF$1))*1)+SUMPRODUCT((OFFSET('Game Board'!$I$8:$I$31,0,GF$1)=GY5)*(OFFSET('Game Board'!$F$8:$F$31,0,GF$1)=GY6)*(OFFSET('Game Board'!$G$8:$G$31,0,GF$1)=OFFSET('Game Board'!$H$8:$H$31,0,GF$1))*1)+SUMPRODUCT((OFFSET('Game Board'!$F$8:$F$31,0,GF$1)=GY5)*(OFFSET('Game Board'!$I$8:$I$31,0,GF$1)=GY7)*(OFFSET('Game Board'!$G$8:$G$31,0,GF$1)=OFFSET('Game Board'!$H$8:$H$31,0,GF$1))*1)+SUMPRODUCT((OFFSET('Game Board'!$I$8:$I$31,0,GF$1)=GY5)*(OFFSET('Game Board'!$F$8:$F$31,0,GF$1)=GY7)*(OFFSET('Game Board'!$G$8:$G$31,0,GF$1)=OFFSET('Game Board'!$H$8:$H$31,0,GF$1))*1)</f>
        <v>0</v>
      </c>
      <c r="HO5" s="341">
        <f ca="1">SUMPRODUCT((OFFSET('Game Board'!$F$8:$F$31,0,GF$1)=GY5)*(OFFSET('Game Board'!$I$8:$I$31,0,GF$1)=GY6)*(OFFSET('Game Board'!$G$8:$G$31,0,GF$1)&lt;OFFSET('Game Board'!$H$8:$H$31,0,GF$1))*1)+SUMPRODUCT((OFFSET('Game Board'!$I$8:$I$31,0,GF$1)=GY5)*(OFFSET('Game Board'!$F$8:$F$31,0,GF$1)=GY6)*(OFFSET('Game Board'!$H$8:$H$31,0,GF$1)&lt;OFFSET('Game Board'!$G$8:$G$31,0,GF$1))*1)+SUMPRODUCT((OFFSET('Game Board'!$F$8:$F$31,0,GF$1)=GY5)*(OFFSET('Game Board'!$I$8:$I$31,0,GF$1)=GY7)*(OFFSET('Game Board'!$G$8:$G$31,0,GF$1)&lt;OFFSET('Game Board'!$H$8:$H$31,0,GF$1))*1)+SUMPRODUCT((OFFSET('Game Board'!$I$8:$I$31,0,GF$1)=GY5)*(OFFSET('Game Board'!$F$8:$F$31,0,GF$1)=GY7)*(OFFSET('Game Board'!$H$8:$H$31,0,GF$1)&lt;OFFSET('Game Board'!$G$8:$G$31,0,GF$1))*1)</f>
        <v>0</v>
      </c>
      <c r="HP5" s="341">
        <f ca="1">SUMIFS(OFFSET('Game Board'!$G$8:$G$31,0,GF$1),OFFSET('Game Board'!$F$8:$F$31,0,GF$1),GY5,OFFSET('Game Board'!$I$8:$I$31,0,GF$1),GY6)+SUMIFS(OFFSET('Game Board'!$G$8:$G$31,0,GF$1),OFFSET('Game Board'!$F$8:$F$31,0,GF$1),GY5,OFFSET('Game Board'!$I$8:$I$31,0,GF$1),GY7)+SUMIFS(OFFSET('Game Board'!$H$8:$H$31,0,GF$1),OFFSET('Game Board'!$I$8:$I$31,0,GF$1),GY5,OFFSET('Game Board'!$F$8:$F$31,0,GF$1),GY6)+SUMIFS(OFFSET('Game Board'!$H$8:$H$31,0,GF$1),OFFSET('Game Board'!$I$8:$I$31,0,GF$1),GY5,OFFSET('Game Board'!$F$8:$F$31,0,GF$1),GY7)</f>
        <v>0</v>
      </c>
      <c r="HQ5" s="341">
        <f ca="1">SUMIFS(OFFSET('Game Board'!$H$8:$H$31,0,GF$1),OFFSET('Game Board'!$F$8:$F$31,0,GF$1),GY5,OFFSET('Game Board'!$I$8:$I$31,0,GF$1),GY6)+SUMIFS(OFFSET('Game Board'!$H$8:$H$31,0,GF$1),OFFSET('Game Board'!$F$8:$F$31,0,GF$1),GY5,OFFSET('Game Board'!$I$8:$I$31,0,GF$1),GY7)+SUMIFS(OFFSET('Game Board'!$G$8:$G$31,0,GF$1),OFFSET('Game Board'!$I$8:$I$31,0,GF$1),GY5,OFFSET('Game Board'!$F$8:$F$31,0,GF$1),GY6)+SUMIFS(OFFSET('Game Board'!$G$8:$G$31,0,GF$1),OFFSET('Game Board'!$I$8:$I$31,0,GF$1),GY5,OFFSET('Game Board'!$F$8:$F$31,0,GF$1),GY7)</f>
        <v>0</v>
      </c>
      <c r="HR5" s="341">
        <f t="shared" ref="HR5:HR19" ca="1" si="243">HP5-HQ5</f>
        <v>0</v>
      </c>
      <c r="HS5" s="341">
        <f t="shared" ref="HS5:HS19" ca="1" si="244">HN5*1+HM5*3</f>
        <v>0</v>
      </c>
      <c r="HT5" s="341">
        <f t="shared" ref="HT5" ca="1" si="245">IF(GY5&lt;&gt;"",SUMPRODUCT((GW4:GW7=GW5)*(HS4:HS7&gt;HS5)*1),0)</f>
        <v>0</v>
      </c>
      <c r="HU5" s="341">
        <f t="shared" ref="HU5" ca="1" si="246">IF(GY5&lt;&gt;"",SUMPRODUCT((HT4:HT7=HT5)*(HR4:HR7&gt;HR5)*1),0)</f>
        <v>0</v>
      </c>
      <c r="HV5" s="341">
        <f t="shared" ref="HV5:HV19" ca="1" si="247">HT5+HU5</f>
        <v>0</v>
      </c>
      <c r="HW5" s="341">
        <f t="shared" ref="HW5" ca="1" si="248">IF(GY5&lt;&gt;"",SUMPRODUCT((HV4:HV7=HV5)*(HT4:HT7=HT5)*(HP4:HP7&gt;HP5)*1),0)</f>
        <v>0</v>
      </c>
      <c r="HX5" s="341">
        <f t="shared" ca="1" si="22"/>
        <v>1</v>
      </c>
      <c r="HY5" s="341">
        <v>0</v>
      </c>
      <c r="HZ5" s="341">
        <v>0</v>
      </c>
      <c r="IA5" s="341">
        <v>0</v>
      </c>
      <c r="IB5" s="341">
        <v>0</v>
      </c>
      <c r="IC5" s="341">
        <v>0</v>
      </c>
      <c r="ID5" s="341">
        <v>0</v>
      </c>
      <c r="IE5" s="341">
        <v>0</v>
      </c>
      <c r="IF5" s="341">
        <v>0</v>
      </c>
      <c r="IG5" s="341">
        <v>0</v>
      </c>
      <c r="IH5" s="341">
        <v>0</v>
      </c>
      <c r="II5" s="341">
        <v>0</v>
      </c>
      <c r="IJ5" s="341">
        <f t="shared" ca="1" si="23"/>
        <v>1</v>
      </c>
      <c r="IK5" s="341">
        <f t="shared" ref="IK5" ca="1" si="249">SUMPRODUCT((IJ4:IJ7=IJ5)*(GM4:GM7&gt;GM5)*1)</f>
        <v>1</v>
      </c>
      <c r="IL5" s="341">
        <f t="shared" ca="1" si="25"/>
        <v>2</v>
      </c>
      <c r="IM5" s="341" t="str">
        <f t="shared" ref="IM5:IM19" si="250">GD5</f>
        <v>United States</v>
      </c>
      <c r="IN5" s="341">
        <f t="shared" ca="1" si="26"/>
        <v>0</v>
      </c>
      <c r="IO5" s="341">
        <f ca="1">SUMPRODUCT((OFFSET('Game Board'!$G$8:$G$31,0,IO$1)&lt;&gt;"")*(OFFSET('Game Board'!$F$8:$F$31,0,IO$1)=$C5)*(OFFSET('Game Board'!$G$8:$G$31,0,IO$1)&gt;OFFSET('Game Board'!$H$8:$H$31,0,IO$1))*1)+SUMPRODUCT((OFFSET('Game Board'!$G$8:$G$31,0,IO$1)&lt;&gt;"")*(OFFSET('Game Board'!$I$8:$I$31,0,IO$1)=$C5)*(OFFSET('Game Board'!$H$8:$H$31,0,IO$1)&gt;OFFSET('Game Board'!$G$8:$G$31,0,IO$1))*1)</f>
        <v>0</v>
      </c>
      <c r="IP5" s="341">
        <f ca="1">SUMPRODUCT((OFFSET('Game Board'!$G$8:$G$31,0,IO$1)&lt;&gt;"")*(OFFSET('Game Board'!$F$8:$F$31,0,IO$1)=$C5)*(OFFSET('Game Board'!$G$8:$G$31,0,IO$1)=OFFSET('Game Board'!$H$8:$H$31,0,IO$1))*1)+SUMPRODUCT((OFFSET('Game Board'!$G$8:$G$31,0,IO$1)&lt;&gt;"")*(OFFSET('Game Board'!$I$8:$I$31,0,IO$1)=$C5)*(OFFSET('Game Board'!$G$8:$G$31,0,IO$1)=OFFSET('Game Board'!$H$8:$H$31,0,IO$1))*1)</f>
        <v>0</v>
      </c>
      <c r="IQ5" s="341">
        <f ca="1">SUMPRODUCT((OFFSET('Game Board'!$G$8:$G$31,0,IO$1)&lt;&gt;"")*(OFFSET('Game Board'!$F$8:$F$31,0,IO$1)=$C5)*(OFFSET('Game Board'!$G$8:$G$31,0,IO$1)&lt;OFFSET('Game Board'!$H$8:$H$31,0,IO$1))*1)+SUMPRODUCT((OFFSET('Game Board'!$G$8:$G$31,0,IO$1)&lt;&gt;"")*(OFFSET('Game Board'!$I$8:$I$31,0,IO$1)=$C5)*(OFFSET('Game Board'!$H$8:$H$31,0,IO$1)&lt;OFFSET('Game Board'!$G$8:$G$31,0,IO$1))*1)</f>
        <v>0</v>
      </c>
      <c r="IR5" s="341">
        <f ca="1">SUMIF(OFFSET('Game Board'!$F$8:$F$31,0,IO$1),$C5,OFFSET('Game Board'!$G$8:$G$31,0,IO$1))+SUMIF(OFFSET('Game Board'!$I$8:$I$31,0,IO$1),$C5,OFFSET('Game Board'!$H$8:$H$31,0,IO$1))</f>
        <v>0</v>
      </c>
      <c r="IS5" s="341">
        <f ca="1">SUMIF(OFFSET('Game Board'!$F$8:$F$31,0,IO$1),$C5,OFFSET('Game Board'!$H$8:$H$31,0,IO$1))+SUMIF(OFFSET('Game Board'!$I$8:$I$31,0,IO$1),$C5,OFFSET('Game Board'!$G$8:$G$31,0,IO$1))</f>
        <v>0</v>
      </c>
      <c r="IT5" s="341">
        <f t="shared" ca="1" si="27"/>
        <v>0</v>
      </c>
      <c r="IU5" s="341">
        <f t="shared" ca="1" si="28"/>
        <v>0</v>
      </c>
      <c r="IV5" s="341">
        <f t="shared" ref="IV5:IV19" ca="1" si="251">INDEX($L$4:$L$35,MATCH(JE5,$C$4:$C$35,0),0)</f>
        <v>15</v>
      </c>
      <c r="IW5" s="341">
        <f>'Tournament Setup'!$F7</f>
        <v>0</v>
      </c>
      <c r="IX5" s="341">
        <f t="shared" ref="IX5" ca="1" si="252">RANK(IU5,IU4:IU7)</f>
        <v>1</v>
      </c>
      <c r="IY5" s="341">
        <f t="shared" ref="IY5" ca="1" si="253">SUMPRODUCT((IX4:IX7=IX5)*(IT4:IT7&gt;IT5)*1)</f>
        <v>0</v>
      </c>
      <c r="IZ5" s="341">
        <f t="shared" ca="1" si="31"/>
        <v>1</v>
      </c>
      <c r="JA5" s="341">
        <f t="shared" ref="JA5" ca="1" si="254">SUMPRODUCT((IX4:IX7=IX5)*(IT4:IT7=IT5)*(IR4:IR7&gt;IR5)*1)</f>
        <v>0</v>
      </c>
      <c r="JB5" s="341">
        <f t="shared" ca="1" si="33"/>
        <v>1</v>
      </c>
      <c r="JC5" s="341">
        <f t="shared" ref="JC5" ca="1" si="255">RANK(JB5,JB4:JB7,1)+COUNTIF(JB4:JB5,JB5)-1</f>
        <v>2</v>
      </c>
      <c r="JD5" s="341">
        <v>2</v>
      </c>
      <c r="JE5" s="341" t="str">
        <f t="shared" ref="JE5" ca="1" si="256">INDEX(IM4:IM7,MATCH(JD5,JC4:JC7,0),0)</f>
        <v>United States</v>
      </c>
      <c r="JF5" s="341">
        <f t="shared" ref="JF5" ca="1" si="257">INDEX(JB4:JB7,MATCH(JE5,IM4:IM7,0),0)</f>
        <v>1</v>
      </c>
      <c r="JG5" s="341" t="str">
        <f t="shared" ref="JG5" ca="1" si="258">IF(JG4&lt;&gt;"",JE5,"")</f>
        <v>United States</v>
      </c>
      <c r="JH5" s="341" t="str">
        <f t="shared" ref="JH5" ca="1" si="259">IF(JF6=2,JE5,"")</f>
        <v/>
      </c>
      <c r="JJ5" s="341">
        <f ca="1">SUMPRODUCT((OFFSET('Game Board'!$F$8:$F$31,0,IO$1)=JG5)*(OFFSET('Game Board'!$I$8:$I$31,0,IO$1)=JG4)*(OFFSET('Game Board'!$G$8:$G$31,0,IO$1)&gt;OFFSET('Game Board'!$H$8:$H$31,0,IO$1))*1)+SUMPRODUCT((OFFSET('Game Board'!$I$8:$I$31,0,IO$1)=JG5)*(OFFSET('Game Board'!$F$8:$F$31,0,IO$1)=JG4)*(OFFSET('Game Board'!$H$8:$H$31,0,IO$1)&gt;OFFSET('Game Board'!$G$8:$G$31,0,IO$1))*1)+SUMPRODUCT((OFFSET('Game Board'!$F$8:$F$31,0,IO$1)=JG5)*(OFFSET('Game Board'!$I$8:$I$31,0,IO$1)=JG6)*(OFFSET('Game Board'!$G$8:$G$31,0,IO$1)&gt;OFFSET('Game Board'!$H$8:$H$31,0,IO$1))*1)+SUMPRODUCT((OFFSET('Game Board'!$I$8:$I$31,0,IO$1)=JG5)*(OFFSET('Game Board'!$F$8:$F$31,0,IO$1)=JG6)*(OFFSET('Game Board'!$H$8:$H$31,0,IO$1)&gt;OFFSET('Game Board'!$G$8:$G$31,0,IO$1))*1)+SUMPRODUCT((OFFSET('Game Board'!$F$8:$F$31,0,IO$1)=JG5)*(OFFSET('Game Board'!$I$8:$I$31,0,IO$1)=JG7)*(OFFSET('Game Board'!$G$8:$G$31,0,IO$1)&gt;OFFSET('Game Board'!$H$8:$H$31,0,IO$1))*1)+SUMPRODUCT((OFFSET('Game Board'!$I$8:$I$31,0,IO$1)=JG5)*(OFFSET('Game Board'!$F$8:$F$31,0,IO$1)=JG7)*(OFFSET('Game Board'!$H$8:$H$31,0,IO$1)&gt;OFFSET('Game Board'!$G$8:$G$31,0,IO$1))*1)</f>
        <v>0</v>
      </c>
      <c r="JK5" s="341">
        <f ca="1">SUMPRODUCT((OFFSET('Game Board'!$F$8:$F$31,0,IO$1)=JG5)*(OFFSET('Game Board'!$I$8:$I$31,0,IO$1)=JG4)*(OFFSET('Game Board'!$G$8:$G$31,0,IO$1)=OFFSET('Game Board'!$H$8:$H$31,0,IO$1))*1)+SUMPRODUCT((OFFSET('Game Board'!$I$8:$I$31,0,IO$1)=JG5)*(OFFSET('Game Board'!$F$8:$F$31,0,IO$1)=JG4)*(OFFSET('Game Board'!$G$8:$G$31,0,IO$1)=OFFSET('Game Board'!$H$8:$H$31,0,IO$1))*1)+SUMPRODUCT((OFFSET('Game Board'!$F$8:$F$31,0,IO$1)=JG5)*(OFFSET('Game Board'!$I$8:$I$31,0,IO$1)=JG6)*(OFFSET('Game Board'!$G$8:$G$31,0,IO$1)=OFFSET('Game Board'!$H$8:$H$31,0,IO$1))*1)+SUMPRODUCT((OFFSET('Game Board'!$I$8:$I$31,0,IO$1)=JG5)*(OFFSET('Game Board'!$F$8:$F$31,0,IO$1)=JG6)*(OFFSET('Game Board'!$G$8:$G$31,0,IO$1)=OFFSET('Game Board'!$H$8:$H$31,0,IO$1))*1)+SUMPRODUCT((OFFSET('Game Board'!$F$8:$F$31,0,IO$1)=JG5)*(OFFSET('Game Board'!$I$8:$I$31,0,IO$1)=JG7)*(OFFSET('Game Board'!$G$8:$G$31,0,IO$1)=OFFSET('Game Board'!$H$8:$H$31,0,IO$1))*1)+SUMPRODUCT((OFFSET('Game Board'!$I$8:$I$31,0,IO$1)=JG5)*(OFFSET('Game Board'!$F$8:$F$31,0,IO$1)=JG7)*(OFFSET('Game Board'!$G$8:$G$31,0,IO$1)=OFFSET('Game Board'!$H$8:$H$31,0,IO$1))*1)</f>
        <v>3</v>
      </c>
      <c r="JL5" s="341">
        <f ca="1">SUMPRODUCT((OFFSET('Game Board'!$F$8:$F$31,0,IO$1)=JG5)*(OFFSET('Game Board'!$I$8:$I$31,0,IO$1)=JG4)*(OFFSET('Game Board'!$G$8:$G$31,0,IO$1)&lt;OFFSET('Game Board'!$H$8:$H$31,0,IO$1))*1)+SUMPRODUCT((OFFSET('Game Board'!$I$8:$I$31,0,IO$1)=JG5)*(OFFSET('Game Board'!$F$8:$F$31,0,IO$1)=JG4)*(OFFSET('Game Board'!$H$8:$H$31,0,IO$1)&lt;OFFSET('Game Board'!$G$8:$G$31,0,IO$1))*1)+SUMPRODUCT((OFFSET('Game Board'!$F$8:$F$31,0,IO$1)=JG5)*(OFFSET('Game Board'!$I$8:$I$31,0,IO$1)=JG6)*(OFFSET('Game Board'!$G$8:$G$31,0,IO$1)&lt;OFFSET('Game Board'!$H$8:$H$31,0,IO$1))*1)+SUMPRODUCT((OFFSET('Game Board'!$I$8:$I$31,0,IO$1)=JG5)*(OFFSET('Game Board'!$F$8:$F$31,0,IO$1)=JG6)*(OFFSET('Game Board'!$H$8:$H$31,0,IO$1)&lt;OFFSET('Game Board'!$G$8:$G$31,0,IO$1))*1)+SUMPRODUCT((OFFSET('Game Board'!$F$8:$F$31,0,IO$1)=JG5)*(OFFSET('Game Board'!$I$8:$I$31,0,IO$1)=JG7)*(OFFSET('Game Board'!$G$8:$G$31,0,IO$1)&lt;OFFSET('Game Board'!$H$8:$H$31,0,IO$1))*1)+SUMPRODUCT((OFFSET('Game Board'!$I$8:$I$31,0,IO$1)=JG5)*(OFFSET('Game Board'!$F$8:$F$31,0,IO$1)=JG7)*(OFFSET('Game Board'!$H$8:$H$31,0,IO$1)&lt;OFFSET('Game Board'!$G$8:$G$31,0,IO$1))*1)</f>
        <v>0</v>
      </c>
      <c r="JM5" s="341">
        <f ca="1">SUMIFS(OFFSET('Game Board'!$G$8:$G$31,0,IO$1),OFFSET('Game Board'!$F$8:$F$31,0,IO$1),JG5,OFFSET('Game Board'!$I$8:$I$31,0,IO$1),JG4)+SUMIFS(OFFSET('Game Board'!$G$8:$G$31,0,IO$1),OFFSET('Game Board'!$F$8:$F$31,0,IO$1),JG5,OFFSET('Game Board'!$I$8:$I$31,0,IO$1),JG6)+SUMIFS(OFFSET('Game Board'!$G$8:$G$31,0,IO$1),OFFSET('Game Board'!$F$8:$F$31,0,IO$1),JG5,OFFSET('Game Board'!$I$8:$I$31,0,IO$1),JG7)+SUMIFS(OFFSET('Game Board'!$H$8:$H$31,0,IO$1),OFFSET('Game Board'!$I$8:$I$31,0,IO$1),JG5,OFFSET('Game Board'!$F$8:$F$31,0,IO$1),JG4)+SUMIFS(OFFSET('Game Board'!$H$8:$H$31,0,IO$1),OFFSET('Game Board'!$I$8:$I$31,0,IO$1),JG5,OFFSET('Game Board'!$F$8:$F$31,0,IO$1),JG6)+SUMIFS(OFFSET('Game Board'!$H$8:$H$31,0,IO$1),OFFSET('Game Board'!$I$8:$I$31,0,IO$1),JG5,OFFSET('Game Board'!$F$8:$F$31,0,IO$1),JG7)</f>
        <v>0</v>
      </c>
      <c r="JN5" s="341">
        <f ca="1">SUMIFS(OFFSET('Game Board'!$H$8:$H$31,0,IO$1),OFFSET('Game Board'!$F$8:$F$31,0,IO$1),JG5,OFFSET('Game Board'!$I$8:$I$31,0,IO$1),JG4)+SUMIFS(OFFSET('Game Board'!$H$8:$H$31,0,IO$1),OFFSET('Game Board'!$F$8:$F$31,0,IO$1),JG5,OFFSET('Game Board'!$I$8:$I$31,0,IO$1),JG6)+SUMIFS(OFFSET('Game Board'!$H$8:$H$31,0,IO$1),OFFSET('Game Board'!$F$8:$F$31,0,IO$1),JG5,OFFSET('Game Board'!$I$8:$I$31,0,IO$1),JG7)+SUMIFS(OFFSET('Game Board'!$G$8:$G$31,0,IO$1),OFFSET('Game Board'!$I$8:$I$31,0,IO$1),JG5,OFFSET('Game Board'!$F$8:$F$31,0,IO$1),JG4)+SUMIFS(OFFSET('Game Board'!$G$8:$G$31,0,IO$1),OFFSET('Game Board'!$I$8:$I$31,0,IO$1),JG5,OFFSET('Game Board'!$F$8:$F$31,0,IO$1),JG6)+SUMIFS(OFFSET('Game Board'!$G$8:$G$31,0,IO$1),OFFSET('Game Board'!$I$8:$I$31,0,IO$1),JG5,OFFSET('Game Board'!$F$8:$F$31,0,IO$1),JG7)</f>
        <v>0</v>
      </c>
      <c r="JO5" s="341">
        <f t="shared" ca="1" si="38"/>
        <v>0</v>
      </c>
      <c r="JP5" s="341">
        <f t="shared" ca="1" si="39"/>
        <v>3</v>
      </c>
      <c r="JQ5" s="341">
        <f t="shared" ref="JQ5" ca="1" si="260">IF(JG5&lt;&gt;"",SUMPRODUCT((JF4:JF7=JF5)*(JP4:JP7&gt;JP5)*1),0)</f>
        <v>0</v>
      </c>
      <c r="JR5" s="341">
        <f t="shared" ref="JR5" ca="1" si="261">IF(JG5&lt;&gt;"",SUMPRODUCT((JQ4:JQ7=JQ5)*(JO4:JO7&gt;JO5)*1),0)</f>
        <v>0</v>
      </c>
      <c r="JS5" s="341">
        <f t="shared" ca="1" si="42"/>
        <v>0</v>
      </c>
      <c r="JT5" s="341">
        <f t="shared" ref="JT5" ca="1" si="262">IF(JG5&lt;&gt;"",SUMPRODUCT((JS4:JS7=JS5)*(JQ4:JQ7=JQ5)*(JM4:JM7&gt;JM5)*1),0)</f>
        <v>0</v>
      </c>
      <c r="JU5" s="341">
        <f t="shared" ca="1" si="44"/>
        <v>1</v>
      </c>
      <c r="JV5" s="341">
        <f ca="1">SUMPRODUCT((OFFSET('Game Board'!$F$8:$F$31,0,IO$1)=JH5)*(OFFSET('Game Board'!$I$8:$I$31,0,IO$1)=JH6)*(OFFSET('Game Board'!$G$8:$G$31,0,IO$1)&gt;OFFSET('Game Board'!$H$8:$H$31,0,IO$1))*1)+SUMPRODUCT((OFFSET('Game Board'!$I$8:$I$31,0,IO$1)=JH5)*(OFFSET('Game Board'!$F$8:$F$31,0,IO$1)=JH6)*(OFFSET('Game Board'!$H$8:$H$31,0,IO$1)&gt;OFFSET('Game Board'!$G$8:$G$31,0,IO$1))*1)+SUMPRODUCT((OFFSET('Game Board'!$F$8:$F$31,0,IO$1)=JH5)*(OFFSET('Game Board'!$I$8:$I$31,0,IO$1)=JH7)*(OFFSET('Game Board'!$G$8:$G$31,0,IO$1)&gt;OFFSET('Game Board'!$H$8:$H$31,0,IO$1))*1)+SUMPRODUCT((OFFSET('Game Board'!$I$8:$I$31,0,IO$1)=JH5)*(OFFSET('Game Board'!$F$8:$F$31,0,IO$1)=JH7)*(OFFSET('Game Board'!$H$8:$H$31,0,IO$1)&gt;OFFSET('Game Board'!$G$8:$G$31,0,IO$1))*1)</f>
        <v>0</v>
      </c>
      <c r="JW5" s="341">
        <f ca="1">SUMPRODUCT((OFFSET('Game Board'!$F$8:$F$31,0,IO$1)=JH5)*(OFFSET('Game Board'!$I$8:$I$31,0,IO$1)=JH6)*(OFFSET('Game Board'!$G$8:$G$31,0,IO$1)=OFFSET('Game Board'!$H$8:$H$31,0,IO$1))*1)+SUMPRODUCT((OFFSET('Game Board'!$I$8:$I$31,0,IO$1)=JH5)*(OFFSET('Game Board'!$F$8:$F$31,0,IO$1)=JH6)*(OFFSET('Game Board'!$G$8:$G$31,0,IO$1)=OFFSET('Game Board'!$H$8:$H$31,0,IO$1))*1)+SUMPRODUCT((OFFSET('Game Board'!$F$8:$F$31,0,IO$1)=JH5)*(OFFSET('Game Board'!$I$8:$I$31,0,IO$1)=JH7)*(OFFSET('Game Board'!$G$8:$G$31,0,IO$1)=OFFSET('Game Board'!$H$8:$H$31,0,IO$1))*1)+SUMPRODUCT((OFFSET('Game Board'!$I$8:$I$31,0,IO$1)=JH5)*(OFFSET('Game Board'!$F$8:$F$31,0,IO$1)=JH7)*(OFFSET('Game Board'!$G$8:$G$31,0,IO$1)=OFFSET('Game Board'!$H$8:$H$31,0,IO$1))*1)</f>
        <v>0</v>
      </c>
      <c r="JX5" s="341">
        <f ca="1">SUMPRODUCT((OFFSET('Game Board'!$F$8:$F$31,0,IO$1)=JH5)*(OFFSET('Game Board'!$I$8:$I$31,0,IO$1)=JH6)*(OFFSET('Game Board'!$G$8:$G$31,0,IO$1)&lt;OFFSET('Game Board'!$H$8:$H$31,0,IO$1))*1)+SUMPRODUCT((OFFSET('Game Board'!$I$8:$I$31,0,IO$1)=JH5)*(OFFSET('Game Board'!$F$8:$F$31,0,IO$1)=JH6)*(OFFSET('Game Board'!$H$8:$H$31,0,IO$1)&lt;OFFSET('Game Board'!$G$8:$G$31,0,IO$1))*1)+SUMPRODUCT((OFFSET('Game Board'!$F$8:$F$31,0,IO$1)=JH5)*(OFFSET('Game Board'!$I$8:$I$31,0,IO$1)=JH7)*(OFFSET('Game Board'!$G$8:$G$31,0,IO$1)&lt;OFFSET('Game Board'!$H$8:$H$31,0,IO$1))*1)+SUMPRODUCT((OFFSET('Game Board'!$I$8:$I$31,0,IO$1)=JH5)*(OFFSET('Game Board'!$F$8:$F$31,0,IO$1)=JH7)*(OFFSET('Game Board'!$H$8:$H$31,0,IO$1)&lt;OFFSET('Game Board'!$G$8:$G$31,0,IO$1))*1)</f>
        <v>0</v>
      </c>
      <c r="JY5" s="341">
        <f ca="1">SUMIFS(OFFSET('Game Board'!$G$8:$G$31,0,IO$1),OFFSET('Game Board'!$F$8:$F$31,0,IO$1),JH5,OFFSET('Game Board'!$I$8:$I$31,0,IO$1),JH6)+SUMIFS(OFFSET('Game Board'!$G$8:$G$31,0,IO$1),OFFSET('Game Board'!$F$8:$F$31,0,IO$1),JH5,OFFSET('Game Board'!$I$8:$I$31,0,IO$1),JH7)+SUMIFS(OFFSET('Game Board'!$H$8:$H$31,0,IO$1),OFFSET('Game Board'!$I$8:$I$31,0,IO$1),JH5,OFFSET('Game Board'!$F$8:$F$31,0,IO$1),JH6)+SUMIFS(OFFSET('Game Board'!$H$8:$H$31,0,IO$1),OFFSET('Game Board'!$I$8:$I$31,0,IO$1),JH5,OFFSET('Game Board'!$F$8:$F$31,0,IO$1),JH7)</f>
        <v>0</v>
      </c>
      <c r="JZ5" s="341">
        <f ca="1">SUMIFS(OFFSET('Game Board'!$H$8:$H$31,0,IO$1),OFFSET('Game Board'!$F$8:$F$31,0,IO$1),JH5,OFFSET('Game Board'!$I$8:$I$31,0,IO$1),JH6)+SUMIFS(OFFSET('Game Board'!$H$8:$H$31,0,IO$1),OFFSET('Game Board'!$F$8:$F$31,0,IO$1),JH5,OFFSET('Game Board'!$I$8:$I$31,0,IO$1),JH7)+SUMIFS(OFFSET('Game Board'!$G$8:$G$31,0,IO$1),OFFSET('Game Board'!$I$8:$I$31,0,IO$1),JH5,OFFSET('Game Board'!$F$8:$F$31,0,IO$1),JH6)+SUMIFS(OFFSET('Game Board'!$G$8:$G$31,0,IO$1),OFFSET('Game Board'!$I$8:$I$31,0,IO$1),JH5,OFFSET('Game Board'!$F$8:$F$31,0,IO$1),JH7)</f>
        <v>0</v>
      </c>
      <c r="KA5" s="341">
        <f t="shared" ref="KA5:KA19" ca="1" si="263">JY5-JZ5</f>
        <v>0</v>
      </c>
      <c r="KB5" s="341">
        <f t="shared" ref="KB5:KB19" ca="1" si="264">JW5*1+JV5*3</f>
        <v>0</v>
      </c>
      <c r="KC5" s="341">
        <f t="shared" ref="KC5" ca="1" si="265">IF(JH5&lt;&gt;"",SUMPRODUCT((JF4:JF7=JF5)*(KB4:KB7&gt;KB5)*1),0)</f>
        <v>0</v>
      </c>
      <c r="KD5" s="341">
        <f t="shared" ref="KD5" ca="1" si="266">IF(JH5&lt;&gt;"",SUMPRODUCT((KC4:KC7=KC5)*(KA4:KA7&gt;KA5)*1),0)</f>
        <v>0</v>
      </c>
      <c r="KE5" s="341">
        <f t="shared" ref="KE5:KE19" ca="1" si="267">KC5+KD5</f>
        <v>0</v>
      </c>
      <c r="KF5" s="341">
        <f t="shared" ref="KF5" ca="1" si="268">IF(JH5&lt;&gt;"",SUMPRODUCT((KE4:KE7=KE5)*(KC4:KC7=KC5)*(JY4:JY7&gt;JY5)*1),0)</f>
        <v>0</v>
      </c>
      <c r="KG5" s="341">
        <f t="shared" ca="1" si="45"/>
        <v>1</v>
      </c>
      <c r="KH5" s="341">
        <v>0</v>
      </c>
      <c r="KI5" s="341">
        <v>0</v>
      </c>
      <c r="KJ5" s="341">
        <v>0</v>
      </c>
      <c r="KK5" s="341">
        <v>0</v>
      </c>
      <c r="KL5" s="341">
        <v>0</v>
      </c>
      <c r="KM5" s="341">
        <v>0</v>
      </c>
      <c r="KN5" s="341">
        <v>0</v>
      </c>
      <c r="KO5" s="341">
        <v>0</v>
      </c>
      <c r="KP5" s="341">
        <v>0</v>
      </c>
      <c r="KQ5" s="341">
        <v>0</v>
      </c>
      <c r="KR5" s="341">
        <v>0</v>
      </c>
      <c r="KS5" s="341">
        <f t="shared" ca="1" si="46"/>
        <v>1</v>
      </c>
      <c r="KT5" s="341">
        <f t="shared" ref="KT5" ca="1" si="269">SUMPRODUCT((KS4:KS7=KS5)*(IV4:IV7&gt;IV5)*1)</f>
        <v>1</v>
      </c>
      <c r="KU5" s="341">
        <f t="shared" ca="1" si="48"/>
        <v>2</v>
      </c>
      <c r="KV5" s="341" t="str">
        <f t="shared" ref="KV5:KV19" si="270">IM5</f>
        <v>United States</v>
      </c>
      <c r="KW5" s="341">
        <f t="shared" ca="1" si="49"/>
        <v>0</v>
      </c>
      <c r="KX5" s="341">
        <f ca="1">SUMPRODUCT((OFFSET('Game Board'!$G$8:$G$31,0,KX$1)&lt;&gt;"")*(OFFSET('Game Board'!$F$8:$F$31,0,KX$1)=$C5)*(OFFSET('Game Board'!$G$8:$G$31,0,KX$1)&gt;OFFSET('Game Board'!$H$8:$H$31,0,KX$1))*1)+SUMPRODUCT((OFFSET('Game Board'!$G$8:$G$31,0,KX$1)&lt;&gt;"")*(OFFSET('Game Board'!$I$8:$I$31,0,KX$1)=$C5)*(OFFSET('Game Board'!$H$8:$H$31,0,KX$1)&gt;OFFSET('Game Board'!$G$8:$G$31,0,KX$1))*1)</f>
        <v>0</v>
      </c>
      <c r="KY5" s="341">
        <f ca="1">SUMPRODUCT((OFFSET('Game Board'!$G$8:$G$31,0,KX$1)&lt;&gt;"")*(OFFSET('Game Board'!$F$8:$F$31,0,KX$1)=$C5)*(OFFSET('Game Board'!$G$8:$G$31,0,KX$1)=OFFSET('Game Board'!$H$8:$H$31,0,KX$1))*1)+SUMPRODUCT((OFFSET('Game Board'!$G$8:$G$31,0,KX$1)&lt;&gt;"")*(OFFSET('Game Board'!$I$8:$I$31,0,KX$1)=$C5)*(OFFSET('Game Board'!$G$8:$G$31,0,KX$1)=OFFSET('Game Board'!$H$8:$H$31,0,KX$1))*1)</f>
        <v>0</v>
      </c>
      <c r="KZ5" s="341">
        <f ca="1">SUMPRODUCT((OFFSET('Game Board'!$G$8:$G$31,0,KX$1)&lt;&gt;"")*(OFFSET('Game Board'!$F$8:$F$31,0,KX$1)=$C5)*(OFFSET('Game Board'!$G$8:$G$31,0,KX$1)&lt;OFFSET('Game Board'!$H$8:$H$31,0,KX$1))*1)+SUMPRODUCT((OFFSET('Game Board'!$G$8:$G$31,0,KX$1)&lt;&gt;"")*(OFFSET('Game Board'!$I$8:$I$31,0,KX$1)=$C5)*(OFFSET('Game Board'!$H$8:$H$31,0,KX$1)&lt;OFFSET('Game Board'!$G$8:$G$31,0,KX$1))*1)</f>
        <v>0</v>
      </c>
      <c r="LA5" s="341">
        <f ca="1">SUMIF(OFFSET('Game Board'!$F$8:$F$31,0,KX$1),$C5,OFFSET('Game Board'!$G$8:$G$31,0,KX$1))+SUMIF(OFFSET('Game Board'!$I$8:$I$31,0,KX$1),$C5,OFFSET('Game Board'!$H$8:$H$31,0,KX$1))</f>
        <v>0</v>
      </c>
      <c r="LB5" s="341">
        <f ca="1">SUMIF(OFFSET('Game Board'!$F$8:$F$31,0,KX$1),$C5,OFFSET('Game Board'!$H$8:$H$31,0,KX$1))+SUMIF(OFFSET('Game Board'!$I$8:$I$31,0,KX$1),$C5,OFFSET('Game Board'!$G$8:$G$31,0,KX$1))</f>
        <v>0</v>
      </c>
      <c r="LC5" s="341">
        <f t="shared" ca="1" si="50"/>
        <v>0</v>
      </c>
      <c r="LD5" s="341">
        <f t="shared" ca="1" si="51"/>
        <v>0</v>
      </c>
      <c r="LE5" s="341">
        <f t="shared" ref="LE5:LE19" ca="1" si="271">INDEX($L$4:$L$35,MATCH(LN5,$C$4:$C$35,0),0)</f>
        <v>15</v>
      </c>
      <c r="LF5" s="341">
        <f>'Tournament Setup'!$F7</f>
        <v>0</v>
      </c>
      <c r="LG5" s="341">
        <f t="shared" ref="LG5" ca="1" si="272">RANK(LD5,LD4:LD7)</f>
        <v>1</v>
      </c>
      <c r="LH5" s="341">
        <f t="shared" ref="LH5" ca="1" si="273">SUMPRODUCT((LG4:LG7=LG5)*(LC4:LC7&gt;LC5)*1)</f>
        <v>0</v>
      </c>
      <c r="LI5" s="341">
        <f t="shared" ca="1" si="54"/>
        <v>1</v>
      </c>
      <c r="LJ5" s="341">
        <f t="shared" ref="LJ5" ca="1" si="274">SUMPRODUCT((LG4:LG7=LG5)*(LC4:LC7=LC5)*(LA4:LA7&gt;LA5)*1)</f>
        <v>0</v>
      </c>
      <c r="LK5" s="341">
        <f t="shared" ca="1" si="56"/>
        <v>1</v>
      </c>
      <c r="LL5" s="341">
        <f t="shared" ref="LL5" ca="1" si="275">RANK(LK5,LK4:LK7,1)+COUNTIF(LK4:LK5,LK5)-1</f>
        <v>2</v>
      </c>
      <c r="LM5" s="341">
        <v>2</v>
      </c>
      <c r="LN5" s="341" t="str">
        <f t="shared" ref="LN5" ca="1" si="276">INDEX(KV4:KV7,MATCH(LM5,LL4:LL7,0),0)</f>
        <v>United States</v>
      </c>
      <c r="LO5" s="341">
        <f t="shared" ref="LO5" ca="1" si="277">INDEX(LK4:LK7,MATCH(LN5,KV4:KV7,0),0)</f>
        <v>1</v>
      </c>
      <c r="LP5" s="341" t="str">
        <f t="shared" ref="LP5" ca="1" si="278">IF(LP4&lt;&gt;"",LN5,"")</f>
        <v>United States</v>
      </c>
      <c r="LQ5" s="341" t="str">
        <f t="shared" ref="LQ5" ca="1" si="279">IF(LO6=2,LN5,"")</f>
        <v/>
      </c>
      <c r="LS5" s="341">
        <f ca="1">SUMPRODUCT((OFFSET('Game Board'!$F$8:$F$31,0,KX$1)=LP5)*(OFFSET('Game Board'!$I$8:$I$31,0,KX$1)=LP4)*(OFFSET('Game Board'!$G$8:$G$31,0,KX$1)&gt;OFFSET('Game Board'!$H$8:$H$31,0,KX$1))*1)+SUMPRODUCT((OFFSET('Game Board'!$I$8:$I$31,0,KX$1)=LP5)*(OFFSET('Game Board'!$F$8:$F$31,0,KX$1)=LP4)*(OFFSET('Game Board'!$H$8:$H$31,0,KX$1)&gt;OFFSET('Game Board'!$G$8:$G$31,0,KX$1))*1)+SUMPRODUCT((OFFSET('Game Board'!$F$8:$F$31,0,KX$1)=LP5)*(OFFSET('Game Board'!$I$8:$I$31,0,KX$1)=LP6)*(OFFSET('Game Board'!$G$8:$G$31,0,KX$1)&gt;OFFSET('Game Board'!$H$8:$H$31,0,KX$1))*1)+SUMPRODUCT((OFFSET('Game Board'!$I$8:$I$31,0,KX$1)=LP5)*(OFFSET('Game Board'!$F$8:$F$31,0,KX$1)=LP6)*(OFFSET('Game Board'!$H$8:$H$31,0,KX$1)&gt;OFFSET('Game Board'!$G$8:$G$31,0,KX$1))*1)+SUMPRODUCT((OFFSET('Game Board'!$F$8:$F$31,0,KX$1)=LP5)*(OFFSET('Game Board'!$I$8:$I$31,0,KX$1)=LP7)*(OFFSET('Game Board'!$G$8:$G$31,0,KX$1)&gt;OFFSET('Game Board'!$H$8:$H$31,0,KX$1))*1)+SUMPRODUCT((OFFSET('Game Board'!$I$8:$I$31,0,KX$1)=LP5)*(OFFSET('Game Board'!$F$8:$F$31,0,KX$1)=LP7)*(OFFSET('Game Board'!$H$8:$H$31,0,KX$1)&gt;OFFSET('Game Board'!$G$8:$G$31,0,KX$1))*1)</f>
        <v>0</v>
      </c>
      <c r="LT5" s="341">
        <f ca="1">SUMPRODUCT((OFFSET('Game Board'!$F$8:$F$31,0,KX$1)=LP5)*(OFFSET('Game Board'!$I$8:$I$31,0,KX$1)=LP4)*(OFFSET('Game Board'!$G$8:$G$31,0,KX$1)=OFFSET('Game Board'!$H$8:$H$31,0,KX$1))*1)+SUMPRODUCT((OFFSET('Game Board'!$I$8:$I$31,0,KX$1)=LP5)*(OFFSET('Game Board'!$F$8:$F$31,0,KX$1)=LP4)*(OFFSET('Game Board'!$G$8:$G$31,0,KX$1)=OFFSET('Game Board'!$H$8:$H$31,0,KX$1))*1)+SUMPRODUCT((OFFSET('Game Board'!$F$8:$F$31,0,KX$1)=LP5)*(OFFSET('Game Board'!$I$8:$I$31,0,KX$1)=LP6)*(OFFSET('Game Board'!$G$8:$G$31,0,KX$1)=OFFSET('Game Board'!$H$8:$H$31,0,KX$1))*1)+SUMPRODUCT((OFFSET('Game Board'!$I$8:$I$31,0,KX$1)=LP5)*(OFFSET('Game Board'!$F$8:$F$31,0,KX$1)=LP6)*(OFFSET('Game Board'!$G$8:$G$31,0,KX$1)=OFFSET('Game Board'!$H$8:$H$31,0,KX$1))*1)+SUMPRODUCT((OFFSET('Game Board'!$F$8:$F$31,0,KX$1)=LP5)*(OFFSET('Game Board'!$I$8:$I$31,0,KX$1)=LP7)*(OFFSET('Game Board'!$G$8:$G$31,0,KX$1)=OFFSET('Game Board'!$H$8:$H$31,0,KX$1))*1)+SUMPRODUCT((OFFSET('Game Board'!$I$8:$I$31,0,KX$1)=LP5)*(OFFSET('Game Board'!$F$8:$F$31,0,KX$1)=LP7)*(OFFSET('Game Board'!$G$8:$G$31,0,KX$1)=OFFSET('Game Board'!$H$8:$H$31,0,KX$1))*1)</f>
        <v>3</v>
      </c>
      <c r="LU5" s="341">
        <f ca="1">SUMPRODUCT((OFFSET('Game Board'!$F$8:$F$31,0,KX$1)=LP5)*(OFFSET('Game Board'!$I$8:$I$31,0,KX$1)=LP4)*(OFFSET('Game Board'!$G$8:$G$31,0,KX$1)&lt;OFFSET('Game Board'!$H$8:$H$31,0,KX$1))*1)+SUMPRODUCT((OFFSET('Game Board'!$I$8:$I$31,0,KX$1)=LP5)*(OFFSET('Game Board'!$F$8:$F$31,0,KX$1)=LP4)*(OFFSET('Game Board'!$H$8:$H$31,0,KX$1)&lt;OFFSET('Game Board'!$G$8:$G$31,0,KX$1))*1)+SUMPRODUCT((OFFSET('Game Board'!$F$8:$F$31,0,KX$1)=LP5)*(OFFSET('Game Board'!$I$8:$I$31,0,KX$1)=LP6)*(OFFSET('Game Board'!$G$8:$G$31,0,KX$1)&lt;OFFSET('Game Board'!$H$8:$H$31,0,KX$1))*1)+SUMPRODUCT((OFFSET('Game Board'!$I$8:$I$31,0,KX$1)=LP5)*(OFFSET('Game Board'!$F$8:$F$31,0,KX$1)=LP6)*(OFFSET('Game Board'!$H$8:$H$31,0,KX$1)&lt;OFFSET('Game Board'!$G$8:$G$31,0,KX$1))*1)+SUMPRODUCT((OFFSET('Game Board'!$F$8:$F$31,0,KX$1)=LP5)*(OFFSET('Game Board'!$I$8:$I$31,0,KX$1)=LP7)*(OFFSET('Game Board'!$G$8:$G$31,0,KX$1)&lt;OFFSET('Game Board'!$H$8:$H$31,0,KX$1))*1)+SUMPRODUCT((OFFSET('Game Board'!$I$8:$I$31,0,KX$1)=LP5)*(OFFSET('Game Board'!$F$8:$F$31,0,KX$1)=LP7)*(OFFSET('Game Board'!$H$8:$H$31,0,KX$1)&lt;OFFSET('Game Board'!$G$8:$G$31,0,KX$1))*1)</f>
        <v>0</v>
      </c>
      <c r="LV5" s="341">
        <f ca="1">SUMIFS(OFFSET('Game Board'!$G$8:$G$31,0,KX$1),OFFSET('Game Board'!$F$8:$F$31,0,KX$1),LP5,OFFSET('Game Board'!$I$8:$I$31,0,KX$1),LP4)+SUMIFS(OFFSET('Game Board'!$G$8:$G$31,0,KX$1),OFFSET('Game Board'!$F$8:$F$31,0,KX$1),LP5,OFFSET('Game Board'!$I$8:$I$31,0,KX$1),LP6)+SUMIFS(OFFSET('Game Board'!$G$8:$G$31,0,KX$1),OFFSET('Game Board'!$F$8:$F$31,0,KX$1),LP5,OFFSET('Game Board'!$I$8:$I$31,0,KX$1),LP7)+SUMIFS(OFFSET('Game Board'!$H$8:$H$31,0,KX$1),OFFSET('Game Board'!$I$8:$I$31,0,KX$1),LP5,OFFSET('Game Board'!$F$8:$F$31,0,KX$1),LP4)+SUMIFS(OFFSET('Game Board'!$H$8:$H$31,0,KX$1),OFFSET('Game Board'!$I$8:$I$31,0,KX$1),LP5,OFFSET('Game Board'!$F$8:$F$31,0,KX$1),LP6)+SUMIFS(OFFSET('Game Board'!$H$8:$H$31,0,KX$1),OFFSET('Game Board'!$I$8:$I$31,0,KX$1),LP5,OFFSET('Game Board'!$F$8:$F$31,0,KX$1),LP7)</f>
        <v>0</v>
      </c>
      <c r="LW5" s="341">
        <f ca="1">SUMIFS(OFFSET('Game Board'!$H$8:$H$31,0,KX$1),OFFSET('Game Board'!$F$8:$F$31,0,KX$1),LP5,OFFSET('Game Board'!$I$8:$I$31,0,KX$1),LP4)+SUMIFS(OFFSET('Game Board'!$H$8:$H$31,0,KX$1),OFFSET('Game Board'!$F$8:$F$31,0,KX$1),LP5,OFFSET('Game Board'!$I$8:$I$31,0,KX$1),LP6)+SUMIFS(OFFSET('Game Board'!$H$8:$H$31,0,KX$1),OFFSET('Game Board'!$F$8:$F$31,0,KX$1),LP5,OFFSET('Game Board'!$I$8:$I$31,0,KX$1),LP7)+SUMIFS(OFFSET('Game Board'!$G$8:$G$31,0,KX$1),OFFSET('Game Board'!$I$8:$I$31,0,KX$1),LP5,OFFSET('Game Board'!$F$8:$F$31,0,KX$1),LP4)+SUMIFS(OFFSET('Game Board'!$G$8:$G$31,0,KX$1),OFFSET('Game Board'!$I$8:$I$31,0,KX$1),LP5,OFFSET('Game Board'!$F$8:$F$31,0,KX$1),LP6)+SUMIFS(OFFSET('Game Board'!$G$8:$G$31,0,KX$1),OFFSET('Game Board'!$I$8:$I$31,0,KX$1),LP5,OFFSET('Game Board'!$F$8:$F$31,0,KX$1),LP7)</f>
        <v>0</v>
      </c>
      <c r="LX5" s="341">
        <f t="shared" ca="1" si="61"/>
        <v>0</v>
      </c>
      <c r="LY5" s="341">
        <f t="shared" ca="1" si="62"/>
        <v>3</v>
      </c>
      <c r="LZ5" s="341">
        <f t="shared" ref="LZ5" ca="1" si="280">IF(LP5&lt;&gt;"",SUMPRODUCT((LO4:LO7=LO5)*(LY4:LY7&gt;LY5)*1),0)</f>
        <v>0</v>
      </c>
      <c r="MA5" s="341">
        <f t="shared" ref="MA5" ca="1" si="281">IF(LP5&lt;&gt;"",SUMPRODUCT((LZ4:LZ7=LZ5)*(LX4:LX7&gt;LX5)*1),0)</f>
        <v>0</v>
      </c>
      <c r="MB5" s="341">
        <f t="shared" ca="1" si="65"/>
        <v>0</v>
      </c>
      <c r="MC5" s="341">
        <f t="shared" ref="MC5" ca="1" si="282">IF(LP5&lt;&gt;"",SUMPRODUCT((MB4:MB7=MB5)*(LZ4:LZ7=LZ5)*(LV4:LV7&gt;LV5)*1),0)</f>
        <v>0</v>
      </c>
      <c r="MD5" s="341">
        <f t="shared" ca="1" si="67"/>
        <v>1</v>
      </c>
      <c r="ME5" s="341">
        <f ca="1">SUMPRODUCT((OFFSET('Game Board'!$F$8:$F$31,0,KX$1)=LQ5)*(OFFSET('Game Board'!$I$8:$I$31,0,KX$1)=LQ6)*(OFFSET('Game Board'!$G$8:$G$31,0,KX$1)&gt;OFFSET('Game Board'!$H$8:$H$31,0,KX$1))*1)+SUMPRODUCT((OFFSET('Game Board'!$I$8:$I$31,0,KX$1)=LQ5)*(OFFSET('Game Board'!$F$8:$F$31,0,KX$1)=LQ6)*(OFFSET('Game Board'!$H$8:$H$31,0,KX$1)&gt;OFFSET('Game Board'!$G$8:$G$31,0,KX$1))*1)+SUMPRODUCT((OFFSET('Game Board'!$F$8:$F$31,0,KX$1)=LQ5)*(OFFSET('Game Board'!$I$8:$I$31,0,KX$1)=LQ7)*(OFFSET('Game Board'!$G$8:$G$31,0,KX$1)&gt;OFFSET('Game Board'!$H$8:$H$31,0,KX$1))*1)+SUMPRODUCT((OFFSET('Game Board'!$I$8:$I$31,0,KX$1)=LQ5)*(OFFSET('Game Board'!$F$8:$F$31,0,KX$1)=LQ7)*(OFFSET('Game Board'!$H$8:$H$31,0,KX$1)&gt;OFFSET('Game Board'!$G$8:$G$31,0,KX$1))*1)</f>
        <v>0</v>
      </c>
      <c r="MF5" s="341">
        <f ca="1">SUMPRODUCT((OFFSET('Game Board'!$F$8:$F$31,0,KX$1)=LQ5)*(OFFSET('Game Board'!$I$8:$I$31,0,KX$1)=LQ6)*(OFFSET('Game Board'!$G$8:$G$31,0,KX$1)=OFFSET('Game Board'!$H$8:$H$31,0,KX$1))*1)+SUMPRODUCT((OFFSET('Game Board'!$I$8:$I$31,0,KX$1)=LQ5)*(OFFSET('Game Board'!$F$8:$F$31,0,KX$1)=LQ6)*(OFFSET('Game Board'!$G$8:$G$31,0,KX$1)=OFFSET('Game Board'!$H$8:$H$31,0,KX$1))*1)+SUMPRODUCT((OFFSET('Game Board'!$F$8:$F$31,0,KX$1)=LQ5)*(OFFSET('Game Board'!$I$8:$I$31,0,KX$1)=LQ7)*(OFFSET('Game Board'!$G$8:$G$31,0,KX$1)=OFFSET('Game Board'!$H$8:$H$31,0,KX$1))*1)+SUMPRODUCT((OFFSET('Game Board'!$I$8:$I$31,0,KX$1)=LQ5)*(OFFSET('Game Board'!$F$8:$F$31,0,KX$1)=LQ7)*(OFFSET('Game Board'!$G$8:$G$31,0,KX$1)=OFFSET('Game Board'!$H$8:$H$31,0,KX$1))*1)</f>
        <v>0</v>
      </c>
      <c r="MG5" s="341">
        <f ca="1">SUMPRODUCT((OFFSET('Game Board'!$F$8:$F$31,0,KX$1)=LQ5)*(OFFSET('Game Board'!$I$8:$I$31,0,KX$1)=LQ6)*(OFFSET('Game Board'!$G$8:$G$31,0,KX$1)&lt;OFFSET('Game Board'!$H$8:$H$31,0,KX$1))*1)+SUMPRODUCT((OFFSET('Game Board'!$I$8:$I$31,0,KX$1)=LQ5)*(OFFSET('Game Board'!$F$8:$F$31,0,KX$1)=LQ6)*(OFFSET('Game Board'!$H$8:$H$31,0,KX$1)&lt;OFFSET('Game Board'!$G$8:$G$31,0,KX$1))*1)+SUMPRODUCT((OFFSET('Game Board'!$F$8:$F$31,0,KX$1)=LQ5)*(OFFSET('Game Board'!$I$8:$I$31,0,KX$1)=LQ7)*(OFFSET('Game Board'!$G$8:$G$31,0,KX$1)&lt;OFFSET('Game Board'!$H$8:$H$31,0,KX$1))*1)+SUMPRODUCT((OFFSET('Game Board'!$I$8:$I$31,0,KX$1)=LQ5)*(OFFSET('Game Board'!$F$8:$F$31,0,KX$1)=LQ7)*(OFFSET('Game Board'!$H$8:$H$31,0,KX$1)&lt;OFFSET('Game Board'!$G$8:$G$31,0,KX$1))*1)</f>
        <v>0</v>
      </c>
      <c r="MH5" s="341">
        <f ca="1">SUMIFS(OFFSET('Game Board'!$G$8:$G$31,0,KX$1),OFFSET('Game Board'!$F$8:$F$31,0,KX$1),LQ5,OFFSET('Game Board'!$I$8:$I$31,0,KX$1),LQ6)+SUMIFS(OFFSET('Game Board'!$G$8:$G$31,0,KX$1),OFFSET('Game Board'!$F$8:$F$31,0,KX$1),LQ5,OFFSET('Game Board'!$I$8:$I$31,0,KX$1),LQ7)+SUMIFS(OFFSET('Game Board'!$H$8:$H$31,0,KX$1),OFFSET('Game Board'!$I$8:$I$31,0,KX$1),LQ5,OFFSET('Game Board'!$F$8:$F$31,0,KX$1),LQ6)+SUMIFS(OFFSET('Game Board'!$H$8:$H$31,0,KX$1),OFFSET('Game Board'!$I$8:$I$31,0,KX$1),LQ5,OFFSET('Game Board'!$F$8:$F$31,0,KX$1),LQ7)</f>
        <v>0</v>
      </c>
      <c r="MI5" s="341">
        <f ca="1">SUMIFS(OFFSET('Game Board'!$H$8:$H$31,0,KX$1),OFFSET('Game Board'!$F$8:$F$31,0,KX$1),LQ5,OFFSET('Game Board'!$I$8:$I$31,0,KX$1),LQ6)+SUMIFS(OFFSET('Game Board'!$H$8:$H$31,0,KX$1),OFFSET('Game Board'!$F$8:$F$31,0,KX$1),LQ5,OFFSET('Game Board'!$I$8:$I$31,0,KX$1),LQ7)+SUMIFS(OFFSET('Game Board'!$G$8:$G$31,0,KX$1),OFFSET('Game Board'!$I$8:$I$31,0,KX$1),LQ5,OFFSET('Game Board'!$F$8:$F$31,0,KX$1),LQ6)+SUMIFS(OFFSET('Game Board'!$G$8:$G$31,0,KX$1),OFFSET('Game Board'!$I$8:$I$31,0,KX$1),LQ5,OFFSET('Game Board'!$F$8:$F$31,0,KX$1),LQ7)</f>
        <v>0</v>
      </c>
      <c r="MJ5" s="341">
        <f t="shared" ref="MJ5:MJ19" ca="1" si="283">MH5-MI5</f>
        <v>0</v>
      </c>
      <c r="MK5" s="341">
        <f t="shared" ref="MK5:MK19" ca="1" si="284">MF5*1+ME5*3</f>
        <v>0</v>
      </c>
      <c r="ML5" s="341">
        <f t="shared" ref="ML5" ca="1" si="285">IF(LQ5&lt;&gt;"",SUMPRODUCT((LO4:LO7=LO5)*(MK4:MK7&gt;MK5)*1),0)</f>
        <v>0</v>
      </c>
      <c r="MM5" s="341">
        <f t="shared" ref="MM5" ca="1" si="286">IF(LQ5&lt;&gt;"",SUMPRODUCT((ML4:ML7=ML5)*(MJ4:MJ7&gt;MJ5)*1),0)</f>
        <v>0</v>
      </c>
      <c r="MN5" s="341">
        <f t="shared" ref="MN5:MN19" ca="1" si="287">ML5+MM5</f>
        <v>0</v>
      </c>
      <c r="MO5" s="341">
        <f t="shared" ref="MO5" ca="1" si="288">IF(LQ5&lt;&gt;"",SUMPRODUCT((MN4:MN7=MN5)*(ML4:ML7=ML5)*(MH4:MH7&gt;MH5)*1),0)</f>
        <v>0</v>
      </c>
      <c r="MP5" s="341">
        <f t="shared" ca="1" si="68"/>
        <v>1</v>
      </c>
      <c r="MQ5" s="341">
        <v>0</v>
      </c>
      <c r="MR5" s="341">
        <v>0</v>
      </c>
      <c r="MS5" s="341">
        <v>0</v>
      </c>
      <c r="MT5" s="341">
        <v>0</v>
      </c>
      <c r="MU5" s="341">
        <v>0</v>
      </c>
      <c r="MV5" s="341">
        <v>0</v>
      </c>
      <c r="MW5" s="341">
        <v>0</v>
      </c>
      <c r="MX5" s="341">
        <v>0</v>
      </c>
      <c r="MY5" s="341">
        <v>0</v>
      </c>
      <c r="MZ5" s="341">
        <v>0</v>
      </c>
      <c r="NA5" s="341">
        <v>0</v>
      </c>
      <c r="NB5" s="341">
        <f t="shared" ca="1" si="69"/>
        <v>1</v>
      </c>
      <c r="NC5" s="341">
        <f t="shared" ref="NC5" ca="1" si="289">SUMPRODUCT((NB4:NB7=NB5)*(LE4:LE7&gt;LE5)*1)</f>
        <v>1</v>
      </c>
      <c r="ND5" s="341">
        <f t="shared" ca="1" si="71"/>
        <v>2</v>
      </c>
      <c r="NE5" s="341" t="str">
        <f t="shared" ref="NE5:NE19" si="290">KV5</f>
        <v>United States</v>
      </c>
      <c r="NF5" s="341">
        <f t="shared" ca="1" si="72"/>
        <v>0</v>
      </c>
      <c r="NG5" s="341">
        <f ca="1">SUMPRODUCT((OFFSET('Game Board'!$G$8:$G$31,0,NG$1)&lt;&gt;"")*(OFFSET('Game Board'!$F$8:$F$31,0,NG$1)=$C5)*(OFFSET('Game Board'!$G$8:$G$31,0,NG$1)&gt;OFFSET('Game Board'!$H$8:$H$31,0,NG$1))*1)+SUMPRODUCT((OFFSET('Game Board'!$G$8:$G$31,0,NG$1)&lt;&gt;"")*(OFFSET('Game Board'!$I$8:$I$31,0,NG$1)=$C5)*(OFFSET('Game Board'!$H$8:$H$31,0,NG$1)&gt;OFFSET('Game Board'!$G$8:$G$31,0,NG$1))*1)</f>
        <v>0</v>
      </c>
      <c r="NH5" s="341">
        <f ca="1">SUMPRODUCT((OFFSET('Game Board'!$G$8:$G$31,0,NG$1)&lt;&gt;"")*(OFFSET('Game Board'!$F$8:$F$31,0,NG$1)=$C5)*(OFFSET('Game Board'!$G$8:$G$31,0,NG$1)=OFFSET('Game Board'!$H$8:$H$31,0,NG$1))*1)+SUMPRODUCT((OFFSET('Game Board'!$G$8:$G$31,0,NG$1)&lt;&gt;"")*(OFFSET('Game Board'!$I$8:$I$31,0,NG$1)=$C5)*(OFFSET('Game Board'!$G$8:$G$31,0,NG$1)=OFFSET('Game Board'!$H$8:$H$31,0,NG$1))*1)</f>
        <v>0</v>
      </c>
      <c r="NI5" s="341">
        <f ca="1">SUMPRODUCT((OFFSET('Game Board'!$G$8:$G$31,0,NG$1)&lt;&gt;"")*(OFFSET('Game Board'!$F$8:$F$31,0,NG$1)=$C5)*(OFFSET('Game Board'!$G$8:$G$31,0,NG$1)&lt;OFFSET('Game Board'!$H$8:$H$31,0,NG$1))*1)+SUMPRODUCT((OFFSET('Game Board'!$G$8:$G$31,0,NG$1)&lt;&gt;"")*(OFFSET('Game Board'!$I$8:$I$31,0,NG$1)=$C5)*(OFFSET('Game Board'!$H$8:$H$31,0,NG$1)&lt;OFFSET('Game Board'!$G$8:$G$31,0,NG$1))*1)</f>
        <v>0</v>
      </c>
      <c r="NJ5" s="341">
        <f ca="1">SUMIF(OFFSET('Game Board'!$F$8:$F$31,0,NG$1),$C5,OFFSET('Game Board'!$G$8:$G$31,0,NG$1))+SUMIF(OFFSET('Game Board'!$I$8:$I$31,0,NG$1),$C5,OFFSET('Game Board'!$H$8:$H$31,0,NG$1))</f>
        <v>0</v>
      </c>
      <c r="NK5" s="341">
        <f ca="1">SUMIF(OFFSET('Game Board'!$F$8:$F$31,0,NG$1),$C5,OFFSET('Game Board'!$H$8:$H$31,0,NG$1))+SUMIF(OFFSET('Game Board'!$I$8:$I$31,0,NG$1),$C5,OFFSET('Game Board'!$G$8:$G$31,0,NG$1))</f>
        <v>0</v>
      </c>
      <c r="NL5" s="341">
        <f t="shared" ca="1" si="73"/>
        <v>0</v>
      </c>
      <c r="NM5" s="341">
        <f t="shared" ca="1" si="74"/>
        <v>0</v>
      </c>
      <c r="NN5" s="341">
        <f t="shared" ref="NN5:NN19" ca="1" si="291">INDEX($L$4:$L$35,MATCH(NW5,$C$4:$C$35,0),0)</f>
        <v>15</v>
      </c>
      <c r="NO5" s="341">
        <f>'Tournament Setup'!$F7</f>
        <v>0</v>
      </c>
      <c r="NP5" s="341">
        <f t="shared" ref="NP5" ca="1" si="292">RANK(NM5,NM4:NM7)</f>
        <v>1</v>
      </c>
      <c r="NQ5" s="341">
        <f t="shared" ref="NQ5" ca="1" si="293">SUMPRODUCT((NP4:NP7=NP5)*(NL4:NL7&gt;NL5)*1)</f>
        <v>0</v>
      </c>
      <c r="NR5" s="341">
        <f t="shared" ca="1" si="77"/>
        <v>1</v>
      </c>
      <c r="NS5" s="341">
        <f t="shared" ref="NS5" ca="1" si="294">SUMPRODUCT((NP4:NP7=NP5)*(NL4:NL7=NL5)*(NJ4:NJ7&gt;NJ5)*1)</f>
        <v>0</v>
      </c>
      <c r="NT5" s="341">
        <f t="shared" ca="1" si="79"/>
        <v>1</v>
      </c>
      <c r="NU5" s="341">
        <f t="shared" ref="NU5" ca="1" si="295">RANK(NT5,NT4:NT7,1)+COUNTIF(NT4:NT5,NT5)-1</f>
        <v>2</v>
      </c>
      <c r="NV5" s="341">
        <v>2</v>
      </c>
      <c r="NW5" s="341" t="str">
        <f t="shared" ref="NW5" ca="1" si="296">INDEX(NE4:NE7,MATCH(NV5,NU4:NU7,0),0)</f>
        <v>United States</v>
      </c>
      <c r="NX5" s="341">
        <f t="shared" ref="NX5" ca="1" si="297">INDEX(NT4:NT7,MATCH(NW5,NE4:NE7,0),0)</f>
        <v>1</v>
      </c>
      <c r="NY5" s="341" t="str">
        <f t="shared" ref="NY5" ca="1" si="298">IF(NY4&lt;&gt;"",NW5,"")</f>
        <v>United States</v>
      </c>
      <c r="NZ5" s="341" t="str">
        <f t="shared" ref="NZ5" ca="1" si="299">IF(NX6=2,NW5,"")</f>
        <v/>
      </c>
      <c r="OB5" s="341">
        <f ca="1">SUMPRODUCT((OFFSET('Game Board'!$F$8:$F$31,0,NG$1)=NY5)*(OFFSET('Game Board'!$I$8:$I$31,0,NG$1)=NY4)*(OFFSET('Game Board'!$G$8:$G$31,0,NG$1)&gt;OFFSET('Game Board'!$H$8:$H$31,0,NG$1))*1)+SUMPRODUCT((OFFSET('Game Board'!$I$8:$I$31,0,NG$1)=NY5)*(OFFSET('Game Board'!$F$8:$F$31,0,NG$1)=NY4)*(OFFSET('Game Board'!$H$8:$H$31,0,NG$1)&gt;OFFSET('Game Board'!$G$8:$G$31,0,NG$1))*1)+SUMPRODUCT((OFFSET('Game Board'!$F$8:$F$31,0,NG$1)=NY5)*(OFFSET('Game Board'!$I$8:$I$31,0,NG$1)=NY6)*(OFFSET('Game Board'!$G$8:$G$31,0,NG$1)&gt;OFFSET('Game Board'!$H$8:$H$31,0,NG$1))*1)+SUMPRODUCT((OFFSET('Game Board'!$I$8:$I$31,0,NG$1)=NY5)*(OFFSET('Game Board'!$F$8:$F$31,0,NG$1)=NY6)*(OFFSET('Game Board'!$H$8:$H$31,0,NG$1)&gt;OFFSET('Game Board'!$G$8:$G$31,0,NG$1))*1)+SUMPRODUCT((OFFSET('Game Board'!$F$8:$F$31,0,NG$1)=NY5)*(OFFSET('Game Board'!$I$8:$I$31,0,NG$1)=NY7)*(OFFSET('Game Board'!$G$8:$G$31,0,NG$1)&gt;OFFSET('Game Board'!$H$8:$H$31,0,NG$1))*1)+SUMPRODUCT((OFFSET('Game Board'!$I$8:$I$31,0,NG$1)=NY5)*(OFFSET('Game Board'!$F$8:$F$31,0,NG$1)=NY7)*(OFFSET('Game Board'!$H$8:$H$31,0,NG$1)&gt;OFFSET('Game Board'!$G$8:$G$31,0,NG$1))*1)</f>
        <v>0</v>
      </c>
      <c r="OC5" s="341">
        <f ca="1">SUMPRODUCT((OFFSET('Game Board'!$F$8:$F$31,0,NG$1)=NY5)*(OFFSET('Game Board'!$I$8:$I$31,0,NG$1)=NY4)*(OFFSET('Game Board'!$G$8:$G$31,0,NG$1)=OFFSET('Game Board'!$H$8:$H$31,0,NG$1))*1)+SUMPRODUCT((OFFSET('Game Board'!$I$8:$I$31,0,NG$1)=NY5)*(OFFSET('Game Board'!$F$8:$F$31,0,NG$1)=NY4)*(OFFSET('Game Board'!$G$8:$G$31,0,NG$1)=OFFSET('Game Board'!$H$8:$H$31,0,NG$1))*1)+SUMPRODUCT((OFFSET('Game Board'!$F$8:$F$31,0,NG$1)=NY5)*(OFFSET('Game Board'!$I$8:$I$31,0,NG$1)=NY6)*(OFFSET('Game Board'!$G$8:$G$31,0,NG$1)=OFFSET('Game Board'!$H$8:$H$31,0,NG$1))*1)+SUMPRODUCT((OFFSET('Game Board'!$I$8:$I$31,0,NG$1)=NY5)*(OFFSET('Game Board'!$F$8:$F$31,0,NG$1)=NY6)*(OFFSET('Game Board'!$G$8:$G$31,0,NG$1)=OFFSET('Game Board'!$H$8:$H$31,0,NG$1))*1)+SUMPRODUCT((OFFSET('Game Board'!$F$8:$F$31,0,NG$1)=NY5)*(OFFSET('Game Board'!$I$8:$I$31,0,NG$1)=NY7)*(OFFSET('Game Board'!$G$8:$G$31,0,NG$1)=OFFSET('Game Board'!$H$8:$H$31,0,NG$1))*1)+SUMPRODUCT((OFFSET('Game Board'!$I$8:$I$31,0,NG$1)=NY5)*(OFFSET('Game Board'!$F$8:$F$31,0,NG$1)=NY7)*(OFFSET('Game Board'!$G$8:$G$31,0,NG$1)=OFFSET('Game Board'!$H$8:$H$31,0,NG$1))*1)</f>
        <v>3</v>
      </c>
      <c r="OD5" s="341">
        <f ca="1">SUMPRODUCT((OFFSET('Game Board'!$F$8:$F$31,0,NG$1)=NY5)*(OFFSET('Game Board'!$I$8:$I$31,0,NG$1)=NY4)*(OFFSET('Game Board'!$G$8:$G$31,0,NG$1)&lt;OFFSET('Game Board'!$H$8:$H$31,0,NG$1))*1)+SUMPRODUCT((OFFSET('Game Board'!$I$8:$I$31,0,NG$1)=NY5)*(OFFSET('Game Board'!$F$8:$F$31,0,NG$1)=NY4)*(OFFSET('Game Board'!$H$8:$H$31,0,NG$1)&lt;OFFSET('Game Board'!$G$8:$G$31,0,NG$1))*1)+SUMPRODUCT((OFFSET('Game Board'!$F$8:$F$31,0,NG$1)=NY5)*(OFFSET('Game Board'!$I$8:$I$31,0,NG$1)=NY6)*(OFFSET('Game Board'!$G$8:$G$31,0,NG$1)&lt;OFFSET('Game Board'!$H$8:$H$31,0,NG$1))*1)+SUMPRODUCT((OFFSET('Game Board'!$I$8:$I$31,0,NG$1)=NY5)*(OFFSET('Game Board'!$F$8:$F$31,0,NG$1)=NY6)*(OFFSET('Game Board'!$H$8:$H$31,0,NG$1)&lt;OFFSET('Game Board'!$G$8:$G$31,0,NG$1))*1)+SUMPRODUCT((OFFSET('Game Board'!$F$8:$F$31,0,NG$1)=NY5)*(OFFSET('Game Board'!$I$8:$I$31,0,NG$1)=NY7)*(OFFSET('Game Board'!$G$8:$G$31,0,NG$1)&lt;OFFSET('Game Board'!$H$8:$H$31,0,NG$1))*1)+SUMPRODUCT((OFFSET('Game Board'!$I$8:$I$31,0,NG$1)=NY5)*(OFFSET('Game Board'!$F$8:$F$31,0,NG$1)=NY7)*(OFFSET('Game Board'!$H$8:$H$31,0,NG$1)&lt;OFFSET('Game Board'!$G$8:$G$31,0,NG$1))*1)</f>
        <v>0</v>
      </c>
      <c r="OE5" s="341">
        <f ca="1">SUMIFS(OFFSET('Game Board'!$G$8:$G$31,0,NG$1),OFFSET('Game Board'!$F$8:$F$31,0,NG$1),NY5,OFFSET('Game Board'!$I$8:$I$31,0,NG$1),NY4)+SUMIFS(OFFSET('Game Board'!$G$8:$G$31,0,NG$1),OFFSET('Game Board'!$F$8:$F$31,0,NG$1),NY5,OFFSET('Game Board'!$I$8:$I$31,0,NG$1),NY6)+SUMIFS(OFFSET('Game Board'!$G$8:$G$31,0,NG$1),OFFSET('Game Board'!$F$8:$F$31,0,NG$1),NY5,OFFSET('Game Board'!$I$8:$I$31,0,NG$1),NY7)+SUMIFS(OFFSET('Game Board'!$H$8:$H$31,0,NG$1),OFFSET('Game Board'!$I$8:$I$31,0,NG$1),NY5,OFFSET('Game Board'!$F$8:$F$31,0,NG$1),NY4)+SUMIFS(OFFSET('Game Board'!$H$8:$H$31,0,NG$1),OFFSET('Game Board'!$I$8:$I$31,0,NG$1),NY5,OFFSET('Game Board'!$F$8:$F$31,0,NG$1),NY6)+SUMIFS(OFFSET('Game Board'!$H$8:$H$31,0,NG$1),OFFSET('Game Board'!$I$8:$I$31,0,NG$1),NY5,OFFSET('Game Board'!$F$8:$F$31,0,NG$1),NY7)</f>
        <v>0</v>
      </c>
      <c r="OF5" s="341">
        <f ca="1">SUMIFS(OFFSET('Game Board'!$H$8:$H$31,0,NG$1),OFFSET('Game Board'!$F$8:$F$31,0,NG$1),NY5,OFFSET('Game Board'!$I$8:$I$31,0,NG$1),NY4)+SUMIFS(OFFSET('Game Board'!$H$8:$H$31,0,NG$1),OFFSET('Game Board'!$F$8:$F$31,0,NG$1),NY5,OFFSET('Game Board'!$I$8:$I$31,0,NG$1),NY6)+SUMIFS(OFFSET('Game Board'!$H$8:$H$31,0,NG$1),OFFSET('Game Board'!$F$8:$F$31,0,NG$1),NY5,OFFSET('Game Board'!$I$8:$I$31,0,NG$1),NY7)+SUMIFS(OFFSET('Game Board'!$G$8:$G$31,0,NG$1),OFFSET('Game Board'!$I$8:$I$31,0,NG$1),NY5,OFFSET('Game Board'!$F$8:$F$31,0,NG$1),NY4)+SUMIFS(OFFSET('Game Board'!$G$8:$G$31,0,NG$1),OFFSET('Game Board'!$I$8:$I$31,0,NG$1),NY5,OFFSET('Game Board'!$F$8:$F$31,0,NG$1),NY6)+SUMIFS(OFFSET('Game Board'!$G$8:$G$31,0,NG$1),OFFSET('Game Board'!$I$8:$I$31,0,NG$1),NY5,OFFSET('Game Board'!$F$8:$F$31,0,NG$1),NY7)</f>
        <v>0</v>
      </c>
      <c r="OG5" s="341">
        <f t="shared" ca="1" si="84"/>
        <v>0</v>
      </c>
      <c r="OH5" s="341">
        <f t="shared" ca="1" si="85"/>
        <v>3</v>
      </c>
      <c r="OI5" s="341">
        <f t="shared" ref="OI5" ca="1" si="300">IF(NY5&lt;&gt;"",SUMPRODUCT((NX4:NX7=NX5)*(OH4:OH7&gt;OH5)*1),0)</f>
        <v>0</v>
      </c>
      <c r="OJ5" s="341">
        <f t="shared" ref="OJ5" ca="1" si="301">IF(NY5&lt;&gt;"",SUMPRODUCT((OI4:OI7=OI5)*(OG4:OG7&gt;OG5)*1),0)</f>
        <v>0</v>
      </c>
      <c r="OK5" s="341">
        <f t="shared" ca="1" si="88"/>
        <v>0</v>
      </c>
      <c r="OL5" s="341">
        <f t="shared" ref="OL5" ca="1" si="302">IF(NY5&lt;&gt;"",SUMPRODUCT((OK4:OK7=OK5)*(OI4:OI7=OI5)*(OE4:OE7&gt;OE5)*1),0)</f>
        <v>0</v>
      </c>
      <c r="OM5" s="341">
        <f t="shared" ca="1" si="90"/>
        <v>1</v>
      </c>
      <c r="ON5" s="341">
        <f ca="1">SUMPRODUCT((OFFSET('Game Board'!$F$8:$F$31,0,NG$1)=NZ5)*(OFFSET('Game Board'!$I$8:$I$31,0,NG$1)=NZ6)*(OFFSET('Game Board'!$G$8:$G$31,0,NG$1)&gt;OFFSET('Game Board'!$H$8:$H$31,0,NG$1))*1)+SUMPRODUCT((OFFSET('Game Board'!$I$8:$I$31,0,NG$1)=NZ5)*(OFFSET('Game Board'!$F$8:$F$31,0,NG$1)=NZ6)*(OFFSET('Game Board'!$H$8:$H$31,0,NG$1)&gt;OFFSET('Game Board'!$G$8:$G$31,0,NG$1))*1)+SUMPRODUCT((OFFSET('Game Board'!$F$8:$F$31,0,NG$1)=NZ5)*(OFFSET('Game Board'!$I$8:$I$31,0,NG$1)=NZ7)*(OFFSET('Game Board'!$G$8:$G$31,0,NG$1)&gt;OFFSET('Game Board'!$H$8:$H$31,0,NG$1))*1)+SUMPRODUCT((OFFSET('Game Board'!$I$8:$I$31,0,NG$1)=NZ5)*(OFFSET('Game Board'!$F$8:$F$31,0,NG$1)=NZ7)*(OFFSET('Game Board'!$H$8:$H$31,0,NG$1)&gt;OFFSET('Game Board'!$G$8:$G$31,0,NG$1))*1)</f>
        <v>0</v>
      </c>
      <c r="OO5" s="341">
        <f ca="1">SUMPRODUCT((OFFSET('Game Board'!$F$8:$F$31,0,NG$1)=NZ5)*(OFFSET('Game Board'!$I$8:$I$31,0,NG$1)=NZ6)*(OFFSET('Game Board'!$G$8:$G$31,0,NG$1)=OFFSET('Game Board'!$H$8:$H$31,0,NG$1))*1)+SUMPRODUCT((OFFSET('Game Board'!$I$8:$I$31,0,NG$1)=NZ5)*(OFFSET('Game Board'!$F$8:$F$31,0,NG$1)=NZ6)*(OFFSET('Game Board'!$G$8:$G$31,0,NG$1)=OFFSET('Game Board'!$H$8:$H$31,0,NG$1))*1)+SUMPRODUCT((OFFSET('Game Board'!$F$8:$F$31,0,NG$1)=NZ5)*(OFFSET('Game Board'!$I$8:$I$31,0,NG$1)=NZ7)*(OFFSET('Game Board'!$G$8:$G$31,0,NG$1)=OFFSET('Game Board'!$H$8:$H$31,0,NG$1))*1)+SUMPRODUCT((OFFSET('Game Board'!$I$8:$I$31,0,NG$1)=NZ5)*(OFFSET('Game Board'!$F$8:$F$31,0,NG$1)=NZ7)*(OFFSET('Game Board'!$G$8:$G$31,0,NG$1)=OFFSET('Game Board'!$H$8:$H$31,0,NG$1))*1)</f>
        <v>0</v>
      </c>
      <c r="OP5" s="341">
        <f ca="1">SUMPRODUCT((OFFSET('Game Board'!$F$8:$F$31,0,NG$1)=NZ5)*(OFFSET('Game Board'!$I$8:$I$31,0,NG$1)=NZ6)*(OFFSET('Game Board'!$G$8:$G$31,0,NG$1)&lt;OFFSET('Game Board'!$H$8:$H$31,0,NG$1))*1)+SUMPRODUCT((OFFSET('Game Board'!$I$8:$I$31,0,NG$1)=NZ5)*(OFFSET('Game Board'!$F$8:$F$31,0,NG$1)=NZ6)*(OFFSET('Game Board'!$H$8:$H$31,0,NG$1)&lt;OFFSET('Game Board'!$G$8:$G$31,0,NG$1))*1)+SUMPRODUCT((OFFSET('Game Board'!$F$8:$F$31,0,NG$1)=NZ5)*(OFFSET('Game Board'!$I$8:$I$31,0,NG$1)=NZ7)*(OFFSET('Game Board'!$G$8:$G$31,0,NG$1)&lt;OFFSET('Game Board'!$H$8:$H$31,0,NG$1))*1)+SUMPRODUCT((OFFSET('Game Board'!$I$8:$I$31,0,NG$1)=NZ5)*(OFFSET('Game Board'!$F$8:$F$31,0,NG$1)=NZ7)*(OFFSET('Game Board'!$H$8:$H$31,0,NG$1)&lt;OFFSET('Game Board'!$G$8:$G$31,0,NG$1))*1)</f>
        <v>0</v>
      </c>
      <c r="OQ5" s="341">
        <f ca="1">SUMIFS(OFFSET('Game Board'!$G$8:$G$31,0,NG$1),OFFSET('Game Board'!$F$8:$F$31,0,NG$1),NZ5,OFFSET('Game Board'!$I$8:$I$31,0,NG$1),NZ6)+SUMIFS(OFFSET('Game Board'!$G$8:$G$31,0,NG$1),OFFSET('Game Board'!$F$8:$F$31,0,NG$1),NZ5,OFFSET('Game Board'!$I$8:$I$31,0,NG$1),NZ7)+SUMIFS(OFFSET('Game Board'!$H$8:$H$31,0,NG$1),OFFSET('Game Board'!$I$8:$I$31,0,NG$1),NZ5,OFFSET('Game Board'!$F$8:$F$31,0,NG$1),NZ6)+SUMIFS(OFFSET('Game Board'!$H$8:$H$31,0,NG$1),OFFSET('Game Board'!$I$8:$I$31,0,NG$1),NZ5,OFFSET('Game Board'!$F$8:$F$31,0,NG$1),NZ7)</f>
        <v>0</v>
      </c>
      <c r="OR5" s="341">
        <f ca="1">SUMIFS(OFFSET('Game Board'!$H$8:$H$31,0,NG$1),OFFSET('Game Board'!$F$8:$F$31,0,NG$1),NZ5,OFFSET('Game Board'!$I$8:$I$31,0,NG$1),NZ6)+SUMIFS(OFFSET('Game Board'!$H$8:$H$31,0,NG$1),OFFSET('Game Board'!$F$8:$F$31,0,NG$1),NZ5,OFFSET('Game Board'!$I$8:$I$31,0,NG$1),NZ7)+SUMIFS(OFFSET('Game Board'!$G$8:$G$31,0,NG$1),OFFSET('Game Board'!$I$8:$I$31,0,NG$1),NZ5,OFFSET('Game Board'!$F$8:$F$31,0,NG$1),NZ6)+SUMIFS(OFFSET('Game Board'!$G$8:$G$31,0,NG$1),OFFSET('Game Board'!$I$8:$I$31,0,NG$1),NZ5,OFFSET('Game Board'!$F$8:$F$31,0,NG$1),NZ7)</f>
        <v>0</v>
      </c>
      <c r="OS5" s="341">
        <f t="shared" ref="OS5:OS19" ca="1" si="303">OQ5-OR5</f>
        <v>0</v>
      </c>
      <c r="OT5" s="341">
        <f t="shared" ref="OT5:OT19" ca="1" si="304">OO5*1+ON5*3</f>
        <v>0</v>
      </c>
      <c r="OU5" s="341">
        <f t="shared" ref="OU5" ca="1" si="305">IF(NZ5&lt;&gt;"",SUMPRODUCT((NX4:NX7=NX5)*(OT4:OT7&gt;OT5)*1),0)</f>
        <v>0</v>
      </c>
      <c r="OV5" s="341">
        <f t="shared" ref="OV5" ca="1" si="306">IF(NZ5&lt;&gt;"",SUMPRODUCT((OU4:OU7=OU5)*(OS4:OS7&gt;OS5)*1),0)</f>
        <v>0</v>
      </c>
      <c r="OW5" s="341">
        <f t="shared" ref="OW5:OW19" ca="1" si="307">OU5+OV5</f>
        <v>0</v>
      </c>
      <c r="OX5" s="341">
        <f t="shared" ref="OX5" ca="1" si="308">IF(NZ5&lt;&gt;"",SUMPRODUCT((OW4:OW7=OW5)*(OU4:OU7=OU5)*(OQ4:OQ7&gt;OQ5)*1),0)</f>
        <v>0</v>
      </c>
      <c r="OY5" s="341">
        <f t="shared" ca="1" si="91"/>
        <v>1</v>
      </c>
      <c r="OZ5" s="341">
        <v>0</v>
      </c>
      <c r="PA5" s="341">
        <v>0</v>
      </c>
      <c r="PB5" s="341">
        <v>0</v>
      </c>
      <c r="PC5" s="341">
        <v>0</v>
      </c>
      <c r="PD5" s="341">
        <v>0</v>
      </c>
      <c r="PE5" s="341">
        <v>0</v>
      </c>
      <c r="PF5" s="341">
        <v>0</v>
      </c>
      <c r="PG5" s="341">
        <v>0</v>
      </c>
      <c r="PH5" s="341">
        <v>0</v>
      </c>
      <c r="PI5" s="341">
        <v>0</v>
      </c>
      <c r="PJ5" s="341">
        <v>0</v>
      </c>
      <c r="PK5" s="341">
        <f t="shared" ca="1" si="92"/>
        <v>1</v>
      </c>
      <c r="PL5" s="341">
        <f t="shared" ref="PL5" ca="1" si="309">SUMPRODUCT((PK4:PK7=PK5)*(NN4:NN7&gt;NN5)*1)</f>
        <v>1</v>
      </c>
      <c r="PM5" s="341">
        <f t="shared" ca="1" si="94"/>
        <v>2</v>
      </c>
      <c r="PN5" s="341" t="str">
        <f t="shared" ref="PN5:PN19" si="310">NE5</f>
        <v>United States</v>
      </c>
      <c r="PO5" s="341">
        <f t="shared" ca="1" si="95"/>
        <v>0</v>
      </c>
      <c r="PP5" s="341">
        <f ca="1">SUMPRODUCT((OFFSET('Game Board'!$G$8:$G$31,0,PP$1)&lt;&gt;"")*(OFFSET('Game Board'!$F$8:$F$31,0,PP$1)=$C5)*(OFFSET('Game Board'!$G$8:$G$31,0,PP$1)&gt;OFFSET('Game Board'!$H$8:$H$31,0,PP$1))*1)+SUMPRODUCT((OFFSET('Game Board'!$G$8:$G$31,0,PP$1)&lt;&gt;"")*(OFFSET('Game Board'!$I$8:$I$31,0,PP$1)=$C5)*(OFFSET('Game Board'!$H$8:$H$31,0,PP$1)&gt;OFFSET('Game Board'!$G$8:$G$31,0,PP$1))*1)</f>
        <v>0</v>
      </c>
      <c r="PQ5" s="341">
        <f ca="1">SUMPRODUCT((OFFSET('Game Board'!$G$8:$G$31,0,PP$1)&lt;&gt;"")*(OFFSET('Game Board'!$F$8:$F$31,0,PP$1)=$C5)*(OFFSET('Game Board'!$G$8:$G$31,0,PP$1)=OFFSET('Game Board'!$H$8:$H$31,0,PP$1))*1)+SUMPRODUCT((OFFSET('Game Board'!$G$8:$G$31,0,PP$1)&lt;&gt;"")*(OFFSET('Game Board'!$I$8:$I$31,0,PP$1)=$C5)*(OFFSET('Game Board'!$G$8:$G$31,0,PP$1)=OFFSET('Game Board'!$H$8:$H$31,0,PP$1))*1)</f>
        <v>0</v>
      </c>
      <c r="PR5" s="341">
        <f ca="1">SUMPRODUCT((OFFSET('Game Board'!$G$8:$G$31,0,PP$1)&lt;&gt;"")*(OFFSET('Game Board'!$F$8:$F$31,0,PP$1)=$C5)*(OFFSET('Game Board'!$G$8:$G$31,0,PP$1)&lt;OFFSET('Game Board'!$H$8:$H$31,0,PP$1))*1)+SUMPRODUCT((OFFSET('Game Board'!$G$8:$G$31,0,PP$1)&lt;&gt;"")*(OFFSET('Game Board'!$I$8:$I$31,0,PP$1)=$C5)*(OFFSET('Game Board'!$H$8:$H$31,0,PP$1)&lt;OFFSET('Game Board'!$G$8:$G$31,0,PP$1))*1)</f>
        <v>0</v>
      </c>
      <c r="PS5" s="341">
        <f ca="1">SUMIF(OFFSET('Game Board'!$F$8:$F$31,0,PP$1),$C5,OFFSET('Game Board'!$G$8:$G$31,0,PP$1))+SUMIF(OFFSET('Game Board'!$I$8:$I$31,0,PP$1),$C5,OFFSET('Game Board'!$H$8:$H$31,0,PP$1))</f>
        <v>0</v>
      </c>
      <c r="PT5" s="341">
        <f ca="1">SUMIF(OFFSET('Game Board'!$F$8:$F$31,0,PP$1),$C5,OFFSET('Game Board'!$H$8:$H$31,0,PP$1))+SUMIF(OFFSET('Game Board'!$I$8:$I$31,0,PP$1),$C5,OFFSET('Game Board'!$G$8:$G$31,0,PP$1))</f>
        <v>0</v>
      </c>
      <c r="PU5" s="341">
        <f t="shared" ca="1" si="96"/>
        <v>0</v>
      </c>
      <c r="PV5" s="341">
        <f t="shared" ca="1" si="97"/>
        <v>0</v>
      </c>
      <c r="PW5" s="341">
        <f t="shared" ref="PW5:PW19" ca="1" si="311">INDEX($L$4:$L$35,MATCH(QF5,$C$4:$C$35,0),0)</f>
        <v>15</v>
      </c>
      <c r="PX5" s="341">
        <f>'Tournament Setup'!$F7</f>
        <v>0</v>
      </c>
      <c r="PY5" s="341">
        <f t="shared" ref="PY5" ca="1" si="312">RANK(PV5,PV4:PV7)</f>
        <v>1</v>
      </c>
      <c r="PZ5" s="341">
        <f t="shared" ref="PZ5" ca="1" si="313">SUMPRODUCT((PY4:PY7=PY5)*(PU4:PU7&gt;PU5)*1)</f>
        <v>0</v>
      </c>
      <c r="QA5" s="341">
        <f t="shared" ca="1" si="100"/>
        <v>1</v>
      </c>
      <c r="QB5" s="341">
        <f t="shared" ref="QB5" ca="1" si="314">SUMPRODUCT((PY4:PY7=PY5)*(PU4:PU7=PU5)*(PS4:PS7&gt;PS5)*1)</f>
        <v>0</v>
      </c>
      <c r="QC5" s="341">
        <f t="shared" ca="1" si="102"/>
        <v>1</v>
      </c>
      <c r="QD5" s="341">
        <f t="shared" ref="QD5" ca="1" si="315">RANK(QC5,QC4:QC7,1)+COUNTIF(QC4:QC5,QC5)-1</f>
        <v>2</v>
      </c>
      <c r="QE5" s="341">
        <v>2</v>
      </c>
      <c r="QF5" s="341" t="str">
        <f t="shared" ref="QF5" ca="1" si="316">INDEX(PN4:PN7,MATCH(QE5,QD4:QD7,0),0)</f>
        <v>United States</v>
      </c>
      <c r="QG5" s="341">
        <f t="shared" ref="QG5" ca="1" si="317">INDEX(QC4:QC7,MATCH(QF5,PN4:PN7,0),0)</f>
        <v>1</v>
      </c>
      <c r="QH5" s="341" t="str">
        <f t="shared" ref="QH5" ca="1" si="318">IF(QH4&lt;&gt;"",QF5,"")</f>
        <v>United States</v>
      </c>
      <c r="QI5" s="341" t="str">
        <f t="shared" ref="QI5" ca="1" si="319">IF(QG6=2,QF5,"")</f>
        <v/>
      </c>
      <c r="QK5" s="341">
        <f ca="1">SUMPRODUCT((OFFSET('Game Board'!$F$8:$F$31,0,PP$1)=QH5)*(OFFSET('Game Board'!$I$8:$I$31,0,PP$1)=QH4)*(OFFSET('Game Board'!$G$8:$G$31,0,PP$1)&gt;OFFSET('Game Board'!$H$8:$H$31,0,PP$1))*1)+SUMPRODUCT((OFFSET('Game Board'!$I$8:$I$31,0,PP$1)=QH5)*(OFFSET('Game Board'!$F$8:$F$31,0,PP$1)=QH4)*(OFFSET('Game Board'!$H$8:$H$31,0,PP$1)&gt;OFFSET('Game Board'!$G$8:$G$31,0,PP$1))*1)+SUMPRODUCT((OFFSET('Game Board'!$F$8:$F$31,0,PP$1)=QH5)*(OFFSET('Game Board'!$I$8:$I$31,0,PP$1)=QH6)*(OFFSET('Game Board'!$G$8:$G$31,0,PP$1)&gt;OFFSET('Game Board'!$H$8:$H$31,0,PP$1))*1)+SUMPRODUCT((OFFSET('Game Board'!$I$8:$I$31,0,PP$1)=QH5)*(OFFSET('Game Board'!$F$8:$F$31,0,PP$1)=QH6)*(OFFSET('Game Board'!$H$8:$H$31,0,PP$1)&gt;OFFSET('Game Board'!$G$8:$G$31,0,PP$1))*1)+SUMPRODUCT((OFFSET('Game Board'!$F$8:$F$31,0,PP$1)=QH5)*(OFFSET('Game Board'!$I$8:$I$31,0,PP$1)=QH7)*(OFFSET('Game Board'!$G$8:$G$31,0,PP$1)&gt;OFFSET('Game Board'!$H$8:$H$31,0,PP$1))*1)+SUMPRODUCT((OFFSET('Game Board'!$I$8:$I$31,0,PP$1)=QH5)*(OFFSET('Game Board'!$F$8:$F$31,0,PP$1)=QH7)*(OFFSET('Game Board'!$H$8:$H$31,0,PP$1)&gt;OFFSET('Game Board'!$G$8:$G$31,0,PP$1))*1)</f>
        <v>0</v>
      </c>
      <c r="QL5" s="341">
        <f ca="1">SUMPRODUCT((OFFSET('Game Board'!$F$8:$F$31,0,PP$1)=QH5)*(OFFSET('Game Board'!$I$8:$I$31,0,PP$1)=QH4)*(OFFSET('Game Board'!$G$8:$G$31,0,PP$1)=OFFSET('Game Board'!$H$8:$H$31,0,PP$1))*1)+SUMPRODUCT((OFFSET('Game Board'!$I$8:$I$31,0,PP$1)=QH5)*(OFFSET('Game Board'!$F$8:$F$31,0,PP$1)=QH4)*(OFFSET('Game Board'!$G$8:$G$31,0,PP$1)=OFFSET('Game Board'!$H$8:$H$31,0,PP$1))*1)+SUMPRODUCT((OFFSET('Game Board'!$F$8:$F$31,0,PP$1)=QH5)*(OFFSET('Game Board'!$I$8:$I$31,0,PP$1)=QH6)*(OFFSET('Game Board'!$G$8:$G$31,0,PP$1)=OFFSET('Game Board'!$H$8:$H$31,0,PP$1))*1)+SUMPRODUCT((OFFSET('Game Board'!$I$8:$I$31,0,PP$1)=QH5)*(OFFSET('Game Board'!$F$8:$F$31,0,PP$1)=QH6)*(OFFSET('Game Board'!$G$8:$G$31,0,PP$1)=OFFSET('Game Board'!$H$8:$H$31,0,PP$1))*1)+SUMPRODUCT((OFFSET('Game Board'!$F$8:$F$31,0,PP$1)=QH5)*(OFFSET('Game Board'!$I$8:$I$31,0,PP$1)=QH7)*(OFFSET('Game Board'!$G$8:$G$31,0,PP$1)=OFFSET('Game Board'!$H$8:$H$31,0,PP$1))*1)+SUMPRODUCT((OFFSET('Game Board'!$I$8:$I$31,0,PP$1)=QH5)*(OFFSET('Game Board'!$F$8:$F$31,0,PP$1)=QH7)*(OFFSET('Game Board'!$G$8:$G$31,0,PP$1)=OFFSET('Game Board'!$H$8:$H$31,0,PP$1))*1)</f>
        <v>3</v>
      </c>
      <c r="QM5" s="341">
        <f ca="1">SUMPRODUCT((OFFSET('Game Board'!$F$8:$F$31,0,PP$1)=QH5)*(OFFSET('Game Board'!$I$8:$I$31,0,PP$1)=QH4)*(OFFSET('Game Board'!$G$8:$G$31,0,PP$1)&lt;OFFSET('Game Board'!$H$8:$H$31,0,PP$1))*1)+SUMPRODUCT((OFFSET('Game Board'!$I$8:$I$31,0,PP$1)=QH5)*(OFFSET('Game Board'!$F$8:$F$31,0,PP$1)=QH4)*(OFFSET('Game Board'!$H$8:$H$31,0,PP$1)&lt;OFFSET('Game Board'!$G$8:$G$31,0,PP$1))*1)+SUMPRODUCT((OFFSET('Game Board'!$F$8:$F$31,0,PP$1)=QH5)*(OFFSET('Game Board'!$I$8:$I$31,0,PP$1)=QH6)*(OFFSET('Game Board'!$G$8:$G$31,0,PP$1)&lt;OFFSET('Game Board'!$H$8:$H$31,0,PP$1))*1)+SUMPRODUCT((OFFSET('Game Board'!$I$8:$I$31,0,PP$1)=QH5)*(OFFSET('Game Board'!$F$8:$F$31,0,PP$1)=QH6)*(OFFSET('Game Board'!$H$8:$H$31,0,PP$1)&lt;OFFSET('Game Board'!$G$8:$G$31,0,PP$1))*1)+SUMPRODUCT((OFFSET('Game Board'!$F$8:$F$31,0,PP$1)=QH5)*(OFFSET('Game Board'!$I$8:$I$31,0,PP$1)=QH7)*(OFFSET('Game Board'!$G$8:$G$31,0,PP$1)&lt;OFFSET('Game Board'!$H$8:$H$31,0,PP$1))*1)+SUMPRODUCT((OFFSET('Game Board'!$I$8:$I$31,0,PP$1)=QH5)*(OFFSET('Game Board'!$F$8:$F$31,0,PP$1)=QH7)*(OFFSET('Game Board'!$H$8:$H$31,0,PP$1)&lt;OFFSET('Game Board'!$G$8:$G$31,0,PP$1))*1)</f>
        <v>0</v>
      </c>
      <c r="QN5" s="341">
        <f ca="1">SUMIFS(OFFSET('Game Board'!$G$8:$G$31,0,PP$1),OFFSET('Game Board'!$F$8:$F$31,0,PP$1),QH5,OFFSET('Game Board'!$I$8:$I$31,0,PP$1),QH4)+SUMIFS(OFFSET('Game Board'!$G$8:$G$31,0,PP$1),OFFSET('Game Board'!$F$8:$F$31,0,PP$1),QH5,OFFSET('Game Board'!$I$8:$I$31,0,PP$1),QH6)+SUMIFS(OFFSET('Game Board'!$G$8:$G$31,0,PP$1),OFFSET('Game Board'!$F$8:$F$31,0,PP$1),QH5,OFFSET('Game Board'!$I$8:$I$31,0,PP$1),QH7)+SUMIFS(OFFSET('Game Board'!$H$8:$H$31,0,PP$1),OFFSET('Game Board'!$I$8:$I$31,0,PP$1),QH5,OFFSET('Game Board'!$F$8:$F$31,0,PP$1),QH4)+SUMIFS(OFFSET('Game Board'!$H$8:$H$31,0,PP$1),OFFSET('Game Board'!$I$8:$I$31,0,PP$1),QH5,OFFSET('Game Board'!$F$8:$F$31,0,PP$1),QH6)+SUMIFS(OFFSET('Game Board'!$H$8:$H$31,0,PP$1),OFFSET('Game Board'!$I$8:$I$31,0,PP$1),QH5,OFFSET('Game Board'!$F$8:$F$31,0,PP$1),QH7)</f>
        <v>0</v>
      </c>
      <c r="QO5" s="341">
        <f ca="1">SUMIFS(OFFSET('Game Board'!$H$8:$H$31,0,PP$1),OFFSET('Game Board'!$F$8:$F$31,0,PP$1),QH5,OFFSET('Game Board'!$I$8:$I$31,0,PP$1),QH4)+SUMIFS(OFFSET('Game Board'!$H$8:$H$31,0,PP$1),OFFSET('Game Board'!$F$8:$F$31,0,PP$1),QH5,OFFSET('Game Board'!$I$8:$I$31,0,PP$1),QH6)+SUMIFS(OFFSET('Game Board'!$H$8:$H$31,0,PP$1),OFFSET('Game Board'!$F$8:$F$31,0,PP$1),QH5,OFFSET('Game Board'!$I$8:$I$31,0,PP$1),QH7)+SUMIFS(OFFSET('Game Board'!$G$8:$G$31,0,PP$1),OFFSET('Game Board'!$I$8:$I$31,0,PP$1),QH5,OFFSET('Game Board'!$F$8:$F$31,0,PP$1),QH4)+SUMIFS(OFFSET('Game Board'!$G$8:$G$31,0,PP$1),OFFSET('Game Board'!$I$8:$I$31,0,PP$1),QH5,OFFSET('Game Board'!$F$8:$F$31,0,PP$1),QH6)+SUMIFS(OFFSET('Game Board'!$G$8:$G$31,0,PP$1),OFFSET('Game Board'!$I$8:$I$31,0,PP$1),QH5,OFFSET('Game Board'!$F$8:$F$31,0,PP$1),QH7)</f>
        <v>0</v>
      </c>
      <c r="QP5" s="341">
        <f t="shared" ca="1" si="107"/>
        <v>0</v>
      </c>
      <c r="QQ5" s="341">
        <f t="shared" ca="1" si="108"/>
        <v>3</v>
      </c>
      <c r="QR5" s="341">
        <f t="shared" ref="QR5" ca="1" si="320">IF(QH5&lt;&gt;"",SUMPRODUCT((QG4:QG7=QG5)*(QQ4:QQ7&gt;QQ5)*1),0)</f>
        <v>0</v>
      </c>
      <c r="QS5" s="341">
        <f t="shared" ref="QS5" ca="1" si="321">IF(QH5&lt;&gt;"",SUMPRODUCT((QR4:QR7=QR5)*(QP4:QP7&gt;QP5)*1),0)</f>
        <v>0</v>
      </c>
      <c r="QT5" s="341">
        <f t="shared" ca="1" si="111"/>
        <v>0</v>
      </c>
      <c r="QU5" s="341">
        <f t="shared" ref="QU5" ca="1" si="322">IF(QH5&lt;&gt;"",SUMPRODUCT((QT4:QT7=QT5)*(QR4:QR7=QR5)*(QN4:QN7&gt;QN5)*1),0)</f>
        <v>0</v>
      </c>
      <c r="QV5" s="341">
        <f t="shared" ca="1" si="113"/>
        <v>1</v>
      </c>
      <c r="QW5" s="341">
        <f ca="1">SUMPRODUCT((OFFSET('Game Board'!$F$8:$F$31,0,PP$1)=QI5)*(OFFSET('Game Board'!$I$8:$I$31,0,PP$1)=QI6)*(OFFSET('Game Board'!$G$8:$G$31,0,PP$1)&gt;OFFSET('Game Board'!$H$8:$H$31,0,PP$1))*1)+SUMPRODUCT((OFFSET('Game Board'!$I$8:$I$31,0,PP$1)=QI5)*(OFFSET('Game Board'!$F$8:$F$31,0,PP$1)=QI6)*(OFFSET('Game Board'!$H$8:$H$31,0,PP$1)&gt;OFFSET('Game Board'!$G$8:$G$31,0,PP$1))*1)+SUMPRODUCT((OFFSET('Game Board'!$F$8:$F$31,0,PP$1)=QI5)*(OFFSET('Game Board'!$I$8:$I$31,0,PP$1)=QI7)*(OFFSET('Game Board'!$G$8:$G$31,0,PP$1)&gt;OFFSET('Game Board'!$H$8:$H$31,0,PP$1))*1)+SUMPRODUCT((OFFSET('Game Board'!$I$8:$I$31,0,PP$1)=QI5)*(OFFSET('Game Board'!$F$8:$F$31,0,PP$1)=QI7)*(OFFSET('Game Board'!$H$8:$H$31,0,PP$1)&gt;OFFSET('Game Board'!$G$8:$G$31,0,PP$1))*1)</f>
        <v>0</v>
      </c>
      <c r="QX5" s="341">
        <f ca="1">SUMPRODUCT((OFFSET('Game Board'!$F$8:$F$31,0,PP$1)=QI5)*(OFFSET('Game Board'!$I$8:$I$31,0,PP$1)=QI6)*(OFFSET('Game Board'!$G$8:$G$31,0,PP$1)=OFFSET('Game Board'!$H$8:$H$31,0,PP$1))*1)+SUMPRODUCT((OFFSET('Game Board'!$I$8:$I$31,0,PP$1)=QI5)*(OFFSET('Game Board'!$F$8:$F$31,0,PP$1)=QI6)*(OFFSET('Game Board'!$G$8:$G$31,0,PP$1)=OFFSET('Game Board'!$H$8:$H$31,0,PP$1))*1)+SUMPRODUCT((OFFSET('Game Board'!$F$8:$F$31,0,PP$1)=QI5)*(OFFSET('Game Board'!$I$8:$I$31,0,PP$1)=QI7)*(OFFSET('Game Board'!$G$8:$G$31,0,PP$1)=OFFSET('Game Board'!$H$8:$H$31,0,PP$1))*1)+SUMPRODUCT((OFFSET('Game Board'!$I$8:$I$31,0,PP$1)=QI5)*(OFFSET('Game Board'!$F$8:$F$31,0,PP$1)=QI7)*(OFFSET('Game Board'!$G$8:$G$31,0,PP$1)=OFFSET('Game Board'!$H$8:$H$31,0,PP$1))*1)</f>
        <v>0</v>
      </c>
      <c r="QY5" s="341">
        <f ca="1">SUMPRODUCT((OFFSET('Game Board'!$F$8:$F$31,0,PP$1)=QI5)*(OFFSET('Game Board'!$I$8:$I$31,0,PP$1)=QI6)*(OFFSET('Game Board'!$G$8:$G$31,0,PP$1)&lt;OFFSET('Game Board'!$H$8:$H$31,0,PP$1))*1)+SUMPRODUCT((OFFSET('Game Board'!$I$8:$I$31,0,PP$1)=QI5)*(OFFSET('Game Board'!$F$8:$F$31,0,PP$1)=QI6)*(OFFSET('Game Board'!$H$8:$H$31,0,PP$1)&lt;OFFSET('Game Board'!$G$8:$G$31,0,PP$1))*1)+SUMPRODUCT((OFFSET('Game Board'!$F$8:$F$31,0,PP$1)=QI5)*(OFFSET('Game Board'!$I$8:$I$31,0,PP$1)=QI7)*(OFFSET('Game Board'!$G$8:$G$31,0,PP$1)&lt;OFFSET('Game Board'!$H$8:$H$31,0,PP$1))*1)+SUMPRODUCT((OFFSET('Game Board'!$I$8:$I$31,0,PP$1)=QI5)*(OFFSET('Game Board'!$F$8:$F$31,0,PP$1)=QI7)*(OFFSET('Game Board'!$H$8:$H$31,0,PP$1)&lt;OFFSET('Game Board'!$G$8:$G$31,0,PP$1))*1)</f>
        <v>0</v>
      </c>
      <c r="QZ5" s="341">
        <f ca="1">SUMIFS(OFFSET('Game Board'!$G$8:$G$31,0,PP$1),OFFSET('Game Board'!$F$8:$F$31,0,PP$1),QI5,OFFSET('Game Board'!$I$8:$I$31,0,PP$1),QI6)+SUMIFS(OFFSET('Game Board'!$G$8:$G$31,0,PP$1),OFFSET('Game Board'!$F$8:$F$31,0,PP$1),QI5,OFFSET('Game Board'!$I$8:$I$31,0,PP$1),QI7)+SUMIFS(OFFSET('Game Board'!$H$8:$H$31,0,PP$1),OFFSET('Game Board'!$I$8:$I$31,0,PP$1),QI5,OFFSET('Game Board'!$F$8:$F$31,0,PP$1),QI6)+SUMIFS(OFFSET('Game Board'!$H$8:$H$31,0,PP$1),OFFSET('Game Board'!$I$8:$I$31,0,PP$1),QI5,OFFSET('Game Board'!$F$8:$F$31,0,PP$1),QI7)</f>
        <v>0</v>
      </c>
      <c r="RA5" s="341">
        <f ca="1">SUMIFS(OFFSET('Game Board'!$H$8:$H$31,0,PP$1),OFFSET('Game Board'!$F$8:$F$31,0,PP$1),QI5,OFFSET('Game Board'!$I$8:$I$31,0,PP$1),QI6)+SUMIFS(OFFSET('Game Board'!$H$8:$H$31,0,PP$1),OFFSET('Game Board'!$F$8:$F$31,0,PP$1),QI5,OFFSET('Game Board'!$I$8:$I$31,0,PP$1),QI7)+SUMIFS(OFFSET('Game Board'!$G$8:$G$31,0,PP$1),OFFSET('Game Board'!$I$8:$I$31,0,PP$1),QI5,OFFSET('Game Board'!$F$8:$F$31,0,PP$1),QI6)+SUMIFS(OFFSET('Game Board'!$G$8:$G$31,0,PP$1),OFFSET('Game Board'!$I$8:$I$31,0,PP$1),QI5,OFFSET('Game Board'!$F$8:$F$31,0,PP$1),QI7)</f>
        <v>0</v>
      </c>
      <c r="RB5" s="341">
        <f t="shared" ref="RB5:RB19" ca="1" si="323">QZ5-RA5</f>
        <v>0</v>
      </c>
      <c r="RC5" s="341">
        <f t="shared" ref="RC5:RC19" ca="1" si="324">QX5*1+QW5*3</f>
        <v>0</v>
      </c>
      <c r="RD5" s="341">
        <f t="shared" ref="RD5" ca="1" si="325">IF(QI5&lt;&gt;"",SUMPRODUCT((QG4:QG7=QG5)*(RC4:RC7&gt;RC5)*1),0)</f>
        <v>0</v>
      </c>
      <c r="RE5" s="341">
        <f t="shared" ref="RE5" ca="1" si="326">IF(QI5&lt;&gt;"",SUMPRODUCT((RD4:RD7=RD5)*(RB4:RB7&gt;RB5)*1),0)</f>
        <v>0</v>
      </c>
      <c r="RF5" s="341">
        <f t="shared" ref="RF5:RF19" ca="1" si="327">RD5+RE5</f>
        <v>0</v>
      </c>
      <c r="RG5" s="341">
        <f t="shared" ref="RG5" ca="1" si="328">IF(QI5&lt;&gt;"",SUMPRODUCT((RF4:RF7=RF5)*(RD4:RD7=RD5)*(QZ4:QZ7&gt;QZ5)*1),0)</f>
        <v>0</v>
      </c>
      <c r="RH5" s="341">
        <f t="shared" ca="1" si="114"/>
        <v>1</v>
      </c>
      <c r="RI5" s="341">
        <v>0</v>
      </c>
      <c r="RJ5" s="341">
        <v>0</v>
      </c>
      <c r="RK5" s="341">
        <v>0</v>
      </c>
      <c r="RL5" s="341">
        <v>0</v>
      </c>
      <c r="RM5" s="341">
        <v>0</v>
      </c>
      <c r="RN5" s="341">
        <v>0</v>
      </c>
      <c r="RO5" s="341">
        <v>0</v>
      </c>
      <c r="RP5" s="341">
        <v>0</v>
      </c>
      <c r="RQ5" s="341">
        <v>0</v>
      </c>
      <c r="RR5" s="341">
        <v>0</v>
      </c>
      <c r="RS5" s="341">
        <v>0</v>
      </c>
      <c r="RT5" s="341">
        <f t="shared" ca="1" si="115"/>
        <v>1</v>
      </c>
      <c r="RU5" s="341">
        <f t="shared" ref="RU5" ca="1" si="329">SUMPRODUCT((RT4:RT7=RT5)*(PW4:PW7&gt;PW5)*1)</f>
        <v>1</v>
      </c>
      <c r="RV5" s="341">
        <f t="shared" ca="1" si="117"/>
        <v>2</v>
      </c>
      <c r="RW5" s="341" t="str">
        <f t="shared" ref="RW5:RW19" si="330">PN5</f>
        <v>United States</v>
      </c>
      <c r="RX5" s="341">
        <f t="shared" ca="1" si="118"/>
        <v>0</v>
      </c>
      <c r="RY5" s="341">
        <f ca="1">SUMPRODUCT((OFFSET('Game Board'!$G$8:$G$31,0,RY$1)&lt;&gt;"")*(OFFSET('Game Board'!$F$8:$F$31,0,RY$1)=$C5)*(OFFSET('Game Board'!$G$8:$G$31,0,RY$1)&gt;OFFSET('Game Board'!$H$8:$H$31,0,RY$1))*1)+SUMPRODUCT((OFFSET('Game Board'!$G$8:$G$31,0,RY$1)&lt;&gt;"")*(OFFSET('Game Board'!$I$8:$I$31,0,RY$1)=$C5)*(OFFSET('Game Board'!$H$8:$H$31,0,RY$1)&gt;OFFSET('Game Board'!$G$8:$G$31,0,RY$1))*1)</f>
        <v>0</v>
      </c>
      <c r="RZ5" s="341">
        <f ca="1">SUMPRODUCT((OFFSET('Game Board'!$G$8:$G$31,0,RY$1)&lt;&gt;"")*(OFFSET('Game Board'!$F$8:$F$31,0,RY$1)=$C5)*(OFFSET('Game Board'!$G$8:$G$31,0,RY$1)=OFFSET('Game Board'!$H$8:$H$31,0,RY$1))*1)+SUMPRODUCT((OFFSET('Game Board'!$G$8:$G$31,0,RY$1)&lt;&gt;"")*(OFFSET('Game Board'!$I$8:$I$31,0,RY$1)=$C5)*(OFFSET('Game Board'!$G$8:$G$31,0,RY$1)=OFFSET('Game Board'!$H$8:$H$31,0,RY$1))*1)</f>
        <v>0</v>
      </c>
      <c r="SA5" s="341">
        <f ca="1">SUMPRODUCT((OFFSET('Game Board'!$G$8:$G$31,0,RY$1)&lt;&gt;"")*(OFFSET('Game Board'!$F$8:$F$31,0,RY$1)=$C5)*(OFFSET('Game Board'!$G$8:$G$31,0,RY$1)&lt;OFFSET('Game Board'!$H$8:$H$31,0,RY$1))*1)+SUMPRODUCT((OFFSET('Game Board'!$G$8:$G$31,0,RY$1)&lt;&gt;"")*(OFFSET('Game Board'!$I$8:$I$31,0,RY$1)=$C5)*(OFFSET('Game Board'!$H$8:$H$31,0,RY$1)&lt;OFFSET('Game Board'!$G$8:$G$31,0,RY$1))*1)</f>
        <v>0</v>
      </c>
      <c r="SB5" s="341">
        <f ca="1">SUMIF(OFFSET('Game Board'!$F$8:$F$31,0,RY$1),$C5,OFFSET('Game Board'!$G$8:$G$31,0,RY$1))+SUMIF(OFFSET('Game Board'!$I$8:$I$31,0,RY$1),$C5,OFFSET('Game Board'!$H$8:$H$31,0,RY$1))</f>
        <v>0</v>
      </c>
      <c r="SC5" s="341">
        <f ca="1">SUMIF(OFFSET('Game Board'!$F$8:$F$31,0,RY$1),$C5,OFFSET('Game Board'!$H$8:$H$31,0,RY$1))+SUMIF(OFFSET('Game Board'!$I$8:$I$31,0,RY$1),$C5,OFFSET('Game Board'!$G$8:$G$31,0,RY$1))</f>
        <v>0</v>
      </c>
      <c r="SD5" s="341">
        <f t="shared" ca="1" si="119"/>
        <v>0</v>
      </c>
      <c r="SE5" s="341">
        <f t="shared" ca="1" si="120"/>
        <v>0</v>
      </c>
      <c r="SF5" s="341">
        <f t="shared" ref="SF5:SF19" ca="1" si="331">INDEX($L$4:$L$35,MATCH(SO5,$C$4:$C$35,0),0)</f>
        <v>15</v>
      </c>
      <c r="SG5" s="341">
        <f>'Tournament Setup'!$F7</f>
        <v>0</v>
      </c>
      <c r="SH5" s="341">
        <f t="shared" ref="SH5" ca="1" si="332">RANK(SE5,SE4:SE7)</f>
        <v>1</v>
      </c>
      <c r="SI5" s="341">
        <f t="shared" ref="SI5" ca="1" si="333">SUMPRODUCT((SH4:SH7=SH5)*(SD4:SD7&gt;SD5)*1)</f>
        <v>0</v>
      </c>
      <c r="SJ5" s="341">
        <f t="shared" ca="1" si="123"/>
        <v>1</v>
      </c>
      <c r="SK5" s="341">
        <f t="shared" ref="SK5" ca="1" si="334">SUMPRODUCT((SH4:SH7=SH5)*(SD4:SD7=SD5)*(SB4:SB7&gt;SB5)*1)</f>
        <v>0</v>
      </c>
      <c r="SL5" s="341">
        <f t="shared" ca="1" si="125"/>
        <v>1</v>
      </c>
      <c r="SM5" s="341">
        <f t="shared" ref="SM5" ca="1" si="335">RANK(SL5,SL4:SL7,1)+COUNTIF(SL4:SL5,SL5)-1</f>
        <v>2</v>
      </c>
      <c r="SN5" s="341">
        <v>2</v>
      </c>
      <c r="SO5" s="341" t="str">
        <f t="shared" ref="SO5" ca="1" si="336">INDEX(RW4:RW7,MATCH(SN5,SM4:SM7,0),0)</f>
        <v>United States</v>
      </c>
      <c r="SP5" s="341">
        <f t="shared" ref="SP5" ca="1" si="337">INDEX(SL4:SL7,MATCH(SO5,RW4:RW7,0),0)</f>
        <v>1</v>
      </c>
      <c r="SQ5" s="341" t="str">
        <f t="shared" ref="SQ5" ca="1" si="338">IF(SQ4&lt;&gt;"",SO5,"")</f>
        <v>United States</v>
      </c>
      <c r="SR5" s="341" t="str">
        <f t="shared" ref="SR5" ca="1" si="339">IF(SP6=2,SO5,"")</f>
        <v/>
      </c>
      <c r="ST5" s="341">
        <f ca="1">SUMPRODUCT((OFFSET('Game Board'!$F$8:$F$31,0,RY$1)=SQ5)*(OFFSET('Game Board'!$I$8:$I$31,0,RY$1)=SQ4)*(OFFSET('Game Board'!$G$8:$G$31,0,RY$1)&gt;OFFSET('Game Board'!$H$8:$H$31,0,RY$1))*1)+SUMPRODUCT((OFFSET('Game Board'!$I$8:$I$31,0,RY$1)=SQ5)*(OFFSET('Game Board'!$F$8:$F$31,0,RY$1)=SQ4)*(OFFSET('Game Board'!$H$8:$H$31,0,RY$1)&gt;OFFSET('Game Board'!$G$8:$G$31,0,RY$1))*1)+SUMPRODUCT((OFFSET('Game Board'!$F$8:$F$31,0,RY$1)=SQ5)*(OFFSET('Game Board'!$I$8:$I$31,0,RY$1)=SQ6)*(OFFSET('Game Board'!$G$8:$G$31,0,RY$1)&gt;OFFSET('Game Board'!$H$8:$H$31,0,RY$1))*1)+SUMPRODUCT((OFFSET('Game Board'!$I$8:$I$31,0,RY$1)=SQ5)*(OFFSET('Game Board'!$F$8:$F$31,0,RY$1)=SQ6)*(OFFSET('Game Board'!$H$8:$H$31,0,RY$1)&gt;OFFSET('Game Board'!$G$8:$G$31,0,RY$1))*1)+SUMPRODUCT((OFFSET('Game Board'!$F$8:$F$31,0,RY$1)=SQ5)*(OFFSET('Game Board'!$I$8:$I$31,0,RY$1)=SQ7)*(OFFSET('Game Board'!$G$8:$G$31,0,RY$1)&gt;OFFSET('Game Board'!$H$8:$H$31,0,RY$1))*1)+SUMPRODUCT((OFFSET('Game Board'!$I$8:$I$31,0,RY$1)=SQ5)*(OFFSET('Game Board'!$F$8:$F$31,0,RY$1)=SQ7)*(OFFSET('Game Board'!$H$8:$H$31,0,RY$1)&gt;OFFSET('Game Board'!$G$8:$G$31,0,RY$1))*1)</f>
        <v>0</v>
      </c>
      <c r="SU5" s="341">
        <f ca="1">SUMPRODUCT((OFFSET('Game Board'!$F$8:$F$31,0,RY$1)=SQ5)*(OFFSET('Game Board'!$I$8:$I$31,0,RY$1)=SQ4)*(OFFSET('Game Board'!$G$8:$G$31,0,RY$1)=OFFSET('Game Board'!$H$8:$H$31,0,RY$1))*1)+SUMPRODUCT((OFFSET('Game Board'!$I$8:$I$31,0,RY$1)=SQ5)*(OFFSET('Game Board'!$F$8:$F$31,0,RY$1)=SQ4)*(OFFSET('Game Board'!$G$8:$G$31,0,RY$1)=OFFSET('Game Board'!$H$8:$H$31,0,RY$1))*1)+SUMPRODUCT((OFFSET('Game Board'!$F$8:$F$31,0,RY$1)=SQ5)*(OFFSET('Game Board'!$I$8:$I$31,0,RY$1)=SQ6)*(OFFSET('Game Board'!$G$8:$G$31,0,RY$1)=OFFSET('Game Board'!$H$8:$H$31,0,RY$1))*1)+SUMPRODUCT((OFFSET('Game Board'!$I$8:$I$31,0,RY$1)=SQ5)*(OFFSET('Game Board'!$F$8:$F$31,0,RY$1)=SQ6)*(OFFSET('Game Board'!$G$8:$G$31,0,RY$1)=OFFSET('Game Board'!$H$8:$H$31,0,RY$1))*1)+SUMPRODUCT((OFFSET('Game Board'!$F$8:$F$31,0,RY$1)=SQ5)*(OFFSET('Game Board'!$I$8:$I$31,0,RY$1)=SQ7)*(OFFSET('Game Board'!$G$8:$G$31,0,RY$1)=OFFSET('Game Board'!$H$8:$H$31,0,RY$1))*1)+SUMPRODUCT((OFFSET('Game Board'!$I$8:$I$31,0,RY$1)=SQ5)*(OFFSET('Game Board'!$F$8:$F$31,0,RY$1)=SQ7)*(OFFSET('Game Board'!$G$8:$G$31,0,RY$1)=OFFSET('Game Board'!$H$8:$H$31,0,RY$1))*1)</f>
        <v>3</v>
      </c>
      <c r="SV5" s="341">
        <f ca="1">SUMPRODUCT((OFFSET('Game Board'!$F$8:$F$31,0,RY$1)=SQ5)*(OFFSET('Game Board'!$I$8:$I$31,0,RY$1)=SQ4)*(OFFSET('Game Board'!$G$8:$G$31,0,RY$1)&lt;OFFSET('Game Board'!$H$8:$H$31,0,RY$1))*1)+SUMPRODUCT((OFFSET('Game Board'!$I$8:$I$31,0,RY$1)=SQ5)*(OFFSET('Game Board'!$F$8:$F$31,0,RY$1)=SQ4)*(OFFSET('Game Board'!$H$8:$H$31,0,RY$1)&lt;OFFSET('Game Board'!$G$8:$G$31,0,RY$1))*1)+SUMPRODUCT((OFFSET('Game Board'!$F$8:$F$31,0,RY$1)=SQ5)*(OFFSET('Game Board'!$I$8:$I$31,0,RY$1)=SQ6)*(OFFSET('Game Board'!$G$8:$G$31,0,RY$1)&lt;OFFSET('Game Board'!$H$8:$H$31,0,RY$1))*1)+SUMPRODUCT((OFFSET('Game Board'!$I$8:$I$31,0,RY$1)=SQ5)*(OFFSET('Game Board'!$F$8:$F$31,0,RY$1)=SQ6)*(OFFSET('Game Board'!$H$8:$H$31,0,RY$1)&lt;OFFSET('Game Board'!$G$8:$G$31,0,RY$1))*1)+SUMPRODUCT((OFFSET('Game Board'!$F$8:$F$31,0,RY$1)=SQ5)*(OFFSET('Game Board'!$I$8:$I$31,0,RY$1)=SQ7)*(OFFSET('Game Board'!$G$8:$G$31,0,RY$1)&lt;OFFSET('Game Board'!$H$8:$H$31,0,RY$1))*1)+SUMPRODUCT((OFFSET('Game Board'!$I$8:$I$31,0,RY$1)=SQ5)*(OFFSET('Game Board'!$F$8:$F$31,0,RY$1)=SQ7)*(OFFSET('Game Board'!$H$8:$H$31,0,RY$1)&lt;OFFSET('Game Board'!$G$8:$G$31,0,RY$1))*1)</f>
        <v>0</v>
      </c>
      <c r="SW5" s="341">
        <f ca="1">SUMIFS(OFFSET('Game Board'!$G$8:$G$31,0,RY$1),OFFSET('Game Board'!$F$8:$F$31,0,RY$1),SQ5,OFFSET('Game Board'!$I$8:$I$31,0,RY$1),SQ4)+SUMIFS(OFFSET('Game Board'!$G$8:$G$31,0,RY$1),OFFSET('Game Board'!$F$8:$F$31,0,RY$1),SQ5,OFFSET('Game Board'!$I$8:$I$31,0,RY$1),SQ6)+SUMIFS(OFFSET('Game Board'!$G$8:$G$31,0,RY$1),OFFSET('Game Board'!$F$8:$F$31,0,RY$1),SQ5,OFFSET('Game Board'!$I$8:$I$31,0,RY$1),SQ7)+SUMIFS(OFFSET('Game Board'!$H$8:$H$31,0,RY$1),OFFSET('Game Board'!$I$8:$I$31,0,RY$1),SQ5,OFFSET('Game Board'!$F$8:$F$31,0,RY$1),SQ4)+SUMIFS(OFFSET('Game Board'!$H$8:$H$31,0,RY$1),OFFSET('Game Board'!$I$8:$I$31,0,RY$1),SQ5,OFFSET('Game Board'!$F$8:$F$31,0,RY$1),SQ6)+SUMIFS(OFFSET('Game Board'!$H$8:$H$31,0,RY$1),OFFSET('Game Board'!$I$8:$I$31,0,RY$1),SQ5,OFFSET('Game Board'!$F$8:$F$31,0,RY$1),SQ7)</f>
        <v>0</v>
      </c>
      <c r="SX5" s="341">
        <f ca="1">SUMIFS(OFFSET('Game Board'!$H$8:$H$31,0,RY$1),OFFSET('Game Board'!$F$8:$F$31,0,RY$1),SQ5,OFFSET('Game Board'!$I$8:$I$31,0,RY$1),SQ4)+SUMIFS(OFFSET('Game Board'!$H$8:$H$31,0,RY$1),OFFSET('Game Board'!$F$8:$F$31,0,RY$1),SQ5,OFFSET('Game Board'!$I$8:$I$31,0,RY$1),SQ6)+SUMIFS(OFFSET('Game Board'!$H$8:$H$31,0,RY$1),OFFSET('Game Board'!$F$8:$F$31,0,RY$1),SQ5,OFFSET('Game Board'!$I$8:$I$31,0,RY$1),SQ7)+SUMIFS(OFFSET('Game Board'!$G$8:$G$31,0,RY$1),OFFSET('Game Board'!$I$8:$I$31,0,RY$1),SQ5,OFFSET('Game Board'!$F$8:$F$31,0,RY$1),SQ4)+SUMIFS(OFFSET('Game Board'!$G$8:$G$31,0,RY$1),OFFSET('Game Board'!$I$8:$I$31,0,RY$1),SQ5,OFFSET('Game Board'!$F$8:$F$31,0,RY$1),SQ6)+SUMIFS(OFFSET('Game Board'!$G$8:$G$31,0,RY$1),OFFSET('Game Board'!$I$8:$I$31,0,RY$1),SQ5,OFFSET('Game Board'!$F$8:$F$31,0,RY$1),SQ7)</f>
        <v>0</v>
      </c>
      <c r="SY5" s="341">
        <f t="shared" ca="1" si="130"/>
        <v>0</v>
      </c>
      <c r="SZ5" s="341">
        <f t="shared" ca="1" si="131"/>
        <v>3</v>
      </c>
      <c r="TA5" s="341">
        <f t="shared" ref="TA5" ca="1" si="340">IF(SQ5&lt;&gt;"",SUMPRODUCT((SP4:SP7=SP5)*(SZ4:SZ7&gt;SZ5)*1),0)</f>
        <v>0</v>
      </c>
      <c r="TB5" s="341">
        <f t="shared" ref="TB5" ca="1" si="341">IF(SQ5&lt;&gt;"",SUMPRODUCT((TA4:TA7=TA5)*(SY4:SY7&gt;SY5)*1),0)</f>
        <v>0</v>
      </c>
      <c r="TC5" s="341">
        <f t="shared" ca="1" si="134"/>
        <v>0</v>
      </c>
      <c r="TD5" s="341">
        <f t="shared" ref="TD5" ca="1" si="342">IF(SQ5&lt;&gt;"",SUMPRODUCT((TC4:TC7=TC5)*(TA4:TA7=TA5)*(SW4:SW7&gt;SW5)*1),0)</f>
        <v>0</v>
      </c>
      <c r="TE5" s="341">
        <f t="shared" ca="1" si="136"/>
        <v>1</v>
      </c>
      <c r="TF5" s="341">
        <f ca="1">SUMPRODUCT((OFFSET('Game Board'!$F$8:$F$31,0,RY$1)=SR5)*(OFFSET('Game Board'!$I$8:$I$31,0,RY$1)=SR6)*(OFFSET('Game Board'!$G$8:$G$31,0,RY$1)&gt;OFFSET('Game Board'!$H$8:$H$31,0,RY$1))*1)+SUMPRODUCT((OFFSET('Game Board'!$I$8:$I$31,0,RY$1)=SR5)*(OFFSET('Game Board'!$F$8:$F$31,0,RY$1)=SR6)*(OFFSET('Game Board'!$H$8:$H$31,0,RY$1)&gt;OFFSET('Game Board'!$G$8:$G$31,0,RY$1))*1)+SUMPRODUCT((OFFSET('Game Board'!$F$8:$F$31,0,RY$1)=SR5)*(OFFSET('Game Board'!$I$8:$I$31,0,RY$1)=SR7)*(OFFSET('Game Board'!$G$8:$G$31,0,RY$1)&gt;OFFSET('Game Board'!$H$8:$H$31,0,RY$1))*1)+SUMPRODUCT((OFFSET('Game Board'!$I$8:$I$31,0,RY$1)=SR5)*(OFFSET('Game Board'!$F$8:$F$31,0,RY$1)=SR7)*(OFFSET('Game Board'!$H$8:$H$31,0,RY$1)&gt;OFFSET('Game Board'!$G$8:$G$31,0,RY$1))*1)</f>
        <v>0</v>
      </c>
      <c r="TG5" s="341">
        <f ca="1">SUMPRODUCT((OFFSET('Game Board'!$F$8:$F$31,0,RY$1)=SR5)*(OFFSET('Game Board'!$I$8:$I$31,0,RY$1)=SR6)*(OFFSET('Game Board'!$G$8:$G$31,0,RY$1)=OFFSET('Game Board'!$H$8:$H$31,0,RY$1))*1)+SUMPRODUCT((OFFSET('Game Board'!$I$8:$I$31,0,RY$1)=SR5)*(OFFSET('Game Board'!$F$8:$F$31,0,RY$1)=SR6)*(OFFSET('Game Board'!$G$8:$G$31,0,RY$1)=OFFSET('Game Board'!$H$8:$H$31,0,RY$1))*1)+SUMPRODUCT((OFFSET('Game Board'!$F$8:$F$31,0,RY$1)=SR5)*(OFFSET('Game Board'!$I$8:$I$31,0,RY$1)=SR7)*(OFFSET('Game Board'!$G$8:$G$31,0,RY$1)=OFFSET('Game Board'!$H$8:$H$31,0,RY$1))*1)+SUMPRODUCT((OFFSET('Game Board'!$I$8:$I$31,0,RY$1)=SR5)*(OFFSET('Game Board'!$F$8:$F$31,0,RY$1)=SR7)*(OFFSET('Game Board'!$G$8:$G$31,0,RY$1)=OFFSET('Game Board'!$H$8:$H$31,0,RY$1))*1)</f>
        <v>0</v>
      </c>
      <c r="TH5" s="341">
        <f ca="1">SUMPRODUCT((OFFSET('Game Board'!$F$8:$F$31,0,RY$1)=SR5)*(OFFSET('Game Board'!$I$8:$I$31,0,RY$1)=SR6)*(OFFSET('Game Board'!$G$8:$G$31,0,RY$1)&lt;OFFSET('Game Board'!$H$8:$H$31,0,RY$1))*1)+SUMPRODUCT((OFFSET('Game Board'!$I$8:$I$31,0,RY$1)=SR5)*(OFFSET('Game Board'!$F$8:$F$31,0,RY$1)=SR6)*(OFFSET('Game Board'!$H$8:$H$31,0,RY$1)&lt;OFFSET('Game Board'!$G$8:$G$31,0,RY$1))*1)+SUMPRODUCT((OFFSET('Game Board'!$F$8:$F$31,0,RY$1)=SR5)*(OFFSET('Game Board'!$I$8:$I$31,0,RY$1)=SR7)*(OFFSET('Game Board'!$G$8:$G$31,0,RY$1)&lt;OFFSET('Game Board'!$H$8:$H$31,0,RY$1))*1)+SUMPRODUCT((OFFSET('Game Board'!$I$8:$I$31,0,RY$1)=SR5)*(OFFSET('Game Board'!$F$8:$F$31,0,RY$1)=SR7)*(OFFSET('Game Board'!$H$8:$H$31,0,RY$1)&lt;OFFSET('Game Board'!$G$8:$G$31,0,RY$1))*1)</f>
        <v>0</v>
      </c>
      <c r="TI5" s="341">
        <f ca="1">SUMIFS(OFFSET('Game Board'!$G$8:$G$31,0,RY$1),OFFSET('Game Board'!$F$8:$F$31,0,RY$1),SR5,OFFSET('Game Board'!$I$8:$I$31,0,RY$1),SR6)+SUMIFS(OFFSET('Game Board'!$G$8:$G$31,0,RY$1),OFFSET('Game Board'!$F$8:$F$31,0,RY$1),SR5,OFFSET('Game Board'!$I$8:$I$31,0,RY$1),SR7)+SUMIFS(OFFSET('Game Board'!$H$8:$H$31,0,RY$1),OFFSET('Game Board'!$I$8:$I$31,0,RY$1),SR5,OFFSET('Game Board'!$F$8:$F$31,0,RY$1),SR6)+SUMIFS(OFFSET('Game Board'!$H$8:$H$31,0,RY$1),OFFSET('Game Board'!$I$8:$I$31,0,RY$1),SR5,OFFSET('Game Board'!$F$8:$F$31,0,RY$1),SR7)</f>
        <v>0</v>
      </c>
      <c r="TJ5" s="341">
        <f ca="1">SUMIFS(OFFSET('Game Board'!$H$8:$H$31,0,RY$1),OFFSET('Game Board'!$F$8:$F$31,0,RY$1),SR5,OFFSET('Game Board'!$I$8:$I$31,0,RY$1),SR6)+SUMIFS(OFFSET('Game Board'!$H$8:$H$31,0,RY$1),OFFSET('Game Board'!$F$8:$F$31,0,RY$1),SR5,OFFSET('Game Board'!$I$8:$I$31,0,RY$1),SR7)+SUMIFS(OFFSET('Game Board'!$G$8:$G$31,0,RY$1),OFFSET('Game Board'!$I$8:$I$31,0,RY$1),SR5,OFFSET('Game Board'!$F$8:$F$31,0,RY$1),SR6)+SUMIFS(OFFSET('Game Board'!$G$8:$G$31,0,RY$1),OFFSET('Game Board'!$I$8:$I$31,0,RY$1),SR5,OFFSET('Game Board'!$F$8:$F$31,0,RY$1),SR7)</f>
        <v>0</v>
      </c>
      <c r="TK5" s="341">
        <f t="shared" ref="TK5:TK19" ca="1" si="343">TI5-TJ5</f>
        <v>0</v>
      </c>
      <c r="TL5" s="341">
        <f t="shared" ref="TL5:TL19" ca="1" si="344">TG5*1+TF5*3</f>
        <v>0</v>
      </c>
      <c r="TM5" s="341">
        <f t="shared" ref="TM5" ca="1" si="345">IF(SR5&lt;&gt;"",SUMPRODUCT((SP4:SP7=SP5)*(TL4:TL7&gt;TL5)*1),0)</f>
        <v>0</v>
      </c>
      <c r="TN5" s="341">
        <f t="shared" ref="TN5" ca="1" si="346">IF(SR5&lt;&gt;"",SUMPRODUCT((TM4:TM7=TM5)*(TK4:TK7&gt;TK5)*1),0)</f>
        <v>0</v>
      </c>
      <c r="TO5" s="341">
        <f t="shared" ref="TO5:TO19" ca="1" si="347">TM5+TN5</f>
        <v>0</v>
      </c>
      <c r="TP5" s="341">
        <f t="shared" ref="TP5" ca="1" si="348">IF(SR5&lt;&gt;"",SUMPRODUCT((TO4:TO7=TO5)*(TM4:TM7=TM5)*(TI4:TI7&gt;TI5)*1),0)</f>
        <v>0</v>
      </c>
      <c r="TQ5" s="341">
        <f t="shared" ca="1" si="137"/>
        <v>1</v>
      </c>
      <c r="TR5" s="341">
        <v>0</v>
      </c>
      <c r="TS5" s="341">
        <v>0</v>
      </c>
      <c r="TT5" s="341">
        <v>0</v>
      </c>
      <c r="TU5" s="341">
        <v>0</v>
      </c>
      <c r="TV5" s="341">
        <v>0</v>
      </c>
      <c r="TW5" s="341">
        <v>0</v>
      </c>
      <c r="TX5" s="341">
        <v>0</v>
      </c>
      <c r="TY5" s="341">
        <v>0</v>
      </c>
      <c r="TZ5" s="341">
        <v>0</v>
      </c>
      <c r="UA5" s="341">
        <v>0</v>
      </c>
      <c r="UB5" s="341">
        <v>0</v>
      </c>
      <c r="UC5" s="341">
        <f t="shared" ca="1" si="138"/>
        <v>1</v>
      </c>
      <c r="UD5" s="341">
        <f t="shared" ref="UD5" ca="1" si="349">SUMPRODUCT((UC4:UC7=UC5)*(SF4:SF7&gt;SF5)*1)</f>
        <v>1</v>
      </c>
      <c r="UE5" s="341">
        <f t="shared" ca="1" si="140"/>
        <v>2</v>
      </c>
      <c r="UF5" s="341" t="str">
        <f t="shared" ref="UF5:UF19" si="350">RW5</f>
        <v>United States</v>
      </c>
      <c r="UG5" s="341">
        <f t="shared" ca="1" si="141"/>
        <v>0</v>
      </c>
      <c r="UH5" s="341">
        <f ca="1">SUMPRODUCT((OFFSET('Game Board'!$G$8:$G$31,0,UH$1)&lt;&gt;"")*(OFFSET('Game Board'!$F$8:$F$31,0,UH$1)=$C5)*(OFFSET('Game Board'!$G$8:$G$31,0,UH$1)&gt;OFFSET('Game Board'!$H$8:$H$31,0,UH$1))*1)+SUMPRODUCT((OFFSET('Game Board'!$G$8:$G$31,0,UH$1)&lt;&gt;"")*(OFFSET('Game Board'!$I$8:$I$31,0,UH$1)=$C5)*(OFFSET('Game Board'!$H$8:$H$31,0,UH$1)&gt;OFFSET('Game Board'!$G$8:$G$31,0,UH$1))*1)</f>
        <v>0</v>
      </c>
      <c r="UI5" s="341">
        <f ca="1">SUMPRODUCT((OFFSET('Game Board'!$G$8:$G$31,0,UH$1)&lt;&gt;"")*(OFFSET('Game Board'!$F$8:$F$31,0,UH$1)=$C5)*(OFFSET('Game Board'!$G$8:$G$31,0,UH$1)=OFFSET('Game Board'!$H$8:$H$31,0,UH$1))*1)+SUMPRODUCT((OFFSET('Game Board'!$G$8:$G$31,0,UH$1)&lt;&gt;"")*(OFFSET('Game Board'!$I$8:$I$31,0,UH$1)=$C5)*(OFFSET('Game Board'!$G$8:$G$31,0,UH$1)=OFFSET('Game Board'!$H$8:$H$31,0,UH$1))*1)</f>
        <v>0</v>
      </c>
      <c r="UJ5" s="341">
        <f ca="1">SUMPRODUCT((OFFSET('Game Board'!$G$8:$G$31,0,UH$1)&lt;&gt;"")*(OFFSET('Game Board'!$F$8:$F$31,0,UH$1)=$C5)*(OFFSET('Game Board'!$G$8:$G$31,0,UH$1)&lt;OFFSET('Game Board'!$H$8:$H$31,0,UH$1))*1)+SUMPRODUCT((OFFSET('Game Board'!$G$8:$G$31,0,UH$1)&lt;&gt;"")*(OFFSET('Game Board'!$I$8:$I$31,0,UH$1)=$C5)*(OFFSET('Game Board'!$H$8:$H$31,0,UH$1)&lt;OFFSET('Game Board'!$G$8:$G$31,0,UH$1))*1)</f>
        <v>0</v>
      </c>
      <c r="UK5" s="341">
        <f ca="1">SUMIF(OFFSET('Game Board'!$F$8:$F$31,0,UH$1),$C5,OFFSET('Game Board'!$G$8:$G$31,0,UH$1))+SUMIF(OFFSET('Game Board'!$I$8:$I$31,0,UH$1),$C5,OFFSET('Game Board'!$H$8:$H$31,0,UH$1))</f>
        <v>0</v>
      </c>
      <c r="UL5" s="341">
        <f ca="1">SUMIF(OFFSET('Game Board'!$F$8:$F$31,0,UH$1),$C5,OFFSET('Game Board'!$H$8:$H$31,0,UH$1))+SUMIF(OFFSET('Game Board'!$I$8:$I$31,0,UH$1),$C5,OFFSET('Game Board'!$G$8:$G$31,0,UH$1))</f>
        <v>0</v>
      </c>
      <c r="UM5" s="341">
        <f t="shared" ca="1" si="142"/>
        <v>0</v>
      </c>
      <c r="UN5" s="341">
        <f t="shared" ca="1" si="143"/>
        <v>0</v>
      </c>
      <c r="UO5" s="341">
        <f t="shared" ref="UO5:UO19" ca="1" si="351">INDEX($L$4:$L$35,MATCH(UX5,$C$4:$C$35,0),0)</f>
        <v>15</v>
      </c>
      <c r="UP5" s="341">
        <f>'Tournament Setup'!$F7</f>
        <v>0</v>
      </c>
      <c r="UQ5" s="341">
        <f t="shared" ref="UQ5" ca="1" si="352">RANK(UN5,UN4:UN7)</f>
        <v>1</v>
      </c>
      <c r="UR5" s="341">
        <f t="shared" ref="UR5" ca="1" si="353">SUMPRODUCT((UQ4:UQ7=UQ5)*(UM4:UM7&gt;UM5)*1)</f>
        <v>0</v>
      </c>
      <c r="US5" s="341">
        <f t="shared" ca="1" si="146"/>
        <v>1</v>
      </c>
      <c r="UT5" s="341">
        <f t="shared" ref="UT5" ca="1" si="354">SUMPRODUCT((UQ4:UQ7=UQ5)*(UM4:UM7=UM5)*(UK4:UK7&gt;UK5)*1)</f>
        <v>0</v>
      </c>
      <c r="UU5" s="341">
        <f t="shared" ca="1" si="148"/>
        <v>1</v>
      </c>
      <c r="UV5" s="341">
        <f t="shared" ref="UV5" ca="1" si="355">RANK(UU5,UU4:UU7,1)+COUNTIF(UU4:UU5,UU5)-1</f>
        <v>2</v>
      </c>
      <c r="UW5" s="341">
        <v>2</v>
      </c>
      <c r="UX5" s="341" t="str">
        <f t="shared" ref="UX5" ca="1" si="356">INDEX(UF4:UF7,MATCH(UW5,UV4:UV7,0),0)</f>
        <v>United States</v>
      </c>
      <c r="UY5" s="341">
        <f t="shared" ref="UY5" ca="1" si="357">INDEX(UU4:UU7,MATCH(UX5,UF4:UF7,0),0)</f>
        <v>1</v>
      </c>
      <c r="UZ5" s="341" t="str">
        <f t="shared" ref="UZ5" ca="1" si="358">IF(UZ4&lt;&gt;"",UX5,"")</f>
        <v>United States</v>
      </c>
      <c r="VA5" s="341" t="str">
        <f t="shared" ref="VA5" ca="1" si="359">IF(UY6=2,UX5,"")</f>
        <v/>
      </c>
      <c r="VC5" s="341">
        <f ca="1">SUMPRODUCT((OFFSET('Game Board'!$F$8:$F$31,0,UH$1)=UZ5)*(OFFSET('Game Board'!$I$8:$I$31,0,UH$1)=UZ4)*(OFFSET('Game Board'!$G$8:$G$31,0,UH$1)&gt;OFFSET('Game Board'!$H$8:$H$31,0,UH$1))*1)+SUMPRODUCT((OFFSET('Game Board'!$I$8:$I$31,0,UH$1)=UZ5)*(OFFSET('Game Board'!$F$8:$F$31,0,UH$1)=UZ4)*(OFFSET('Game Board'!$H$8:$H$31,0,UH$1)&gt;OFFSET('Game Board'!$G$8:$G$31,0,UH$1))*1)+SUMPRODUCT((OFFSET('Game Board'!$F$8:$F$31,0,UH$1)=UZ5)*(OFFSET('Game Board'!$I$8:$I$31,0,UH$1)=UZ6)*(OFFSET('Game Board'!$G$8:$G$31,0,UH$1)&gt;OFFSET('Game Board'!$H$8:$H$31,0,UH$1))*1)+SUMPRODUCT((OFFSET('Game Board'!$I$8:$I$31,0,UH$1)=UZ5)*(OFFSET('Game Board'!$F$8:$F$31,0,UH$1)=UZ6)*(OFFSET('Game Board'!$H$8:$H$31,0,UH$1)&gt;OFFSET('Game Board'!$G$8:$G$31,0,UH$1))*1)+SUMPRODUCT((OFFSET('Game Board'!$F$8:$F$31,0,UH$1)=UZ5)*(OFFSET('Game Board'!$I$8:$I$31,0,UH$1)=UZ7)*(OFFSET('Game Board'!$G$8:$G$31,0,UH$1)&gt;OFFSET('Game Board'!$H$8:$H$31,0,UH$1))*1)+SUMPRODUCT((OFFSET('Game Board'!$I$8:$I$31,0,UH$1)=UZ5)*(OFFSET('Game Board'!$F$8:$F$31,0,UH$1)=UZ7)*(OFFSET('Game Board'!$H$8:$H$31,0,UH$1)&gt;OFFSET('Game Board'!$G$8:$G$31,0,UH$1))*1)</f>
        <v>0</v>
      </c>
      <c r="VD5" s="341">
        <f ca="1">SUMPRODUCT((OFFSET('Game Board'!$F$8:$F$31,0,UH$1)=UZ5)*(OFFSET('Game Board'!$I$8:$I$31,0,UH$1)=UZ4)*(OFFSET('Game Board'!$G$8:$G$31,0,UH$1)=OFFSET('Game Board'!$H$8:$H$31,0,UH$1))*1)+SUMPRODUCT((OFFSET('Game Board'!$I$8:$I$31,0,UH$1)=UZ5)*(OFFSET('Game Board'!$F$8:$F$31,0,UH$1)=UZ4)*(OFFSET('Game Board'!$G$8:$G$31,0,UH$1)=OFFSET('Game Board'!$H$8:$H$31,0,UH$1))*1)+SUMPRODUCT((OFFSET('Game Board'!$F$8:$F$31,0,UH$1)=UZ5)*(OFFSET('Game Board'!$I$8:$I$31,0,UH$1)=UZ6)*(OFFSET('Game Board'!$G$8:$G$31,0,UH$1)=OFFSET('Game Board'!$H$8:$H$31,0,UH$1))*1)+SUMPRODUCT((OFFSET('Game Board'!$I$8:$I$31,0,UH$1)=UZ5)*(OFFSET('Game Board'!$F$8:$F$31,0,UH$1)=UZ6)*(OFFSET('Game Board'!$G$8:$G$31,0,UH$1)=OFFSET('Game Board'!$H$8:$H$31,0,UH$1))*1)+SUMPRODUCT((OFFSET('Game Board'!$F$8:$F$31,0,UH$1)=UZ5)*(OFFSET('Game Board'!$I$8:$I$31,0,UH$1)=UZ7)*(OFFSET('Game Board'!$G$8:$G$31,0,UH$1)=OFFSET('Game Board'!$H$8:$H$31,0,UH$1))*1)+SUMPRODUCT((OFFSET('Game Board'!$I$8:$I$31,0,UH$1)=UZ5)*(OFFSET('Game Board'!$F$8:$F$31,0,UH$1)=UZ7)*(OFFSET('Game Board'!$G$8:$G$31,0,UH$1)=OFFSET('Game Board'!$H$8:$H$31,0,UH$1))*1)</f>
        <v>3</v>
      </c>
      <c r="VE5" s="341">
        <f ca="1">SUMPRODUCT((OFFSET('Game Board'!$F$8:$F$31,0,UH$1)=UZ5)*(OFFSET('Game Board'!$I$8:$I$31,0,UH$1)=UZ4)*(OFFSET('Game Board'!$G$8:$G$31,0,UH$1)&lt;OFFSET('Game Board'!$H$8:$H$31,0,UH$1))*1)+SUMPRODUCT((OFFSET('Game Board'!$I$8:$I$31,0,UH$1)=UZ5)*(OFFSET('Game Board'!$F$8:$F$31,0,UH$1)=UZ4)*(OFFSET('Game Board'!$H$8:$H$31,0,UH$1)&lt;OFFSET('Game Board'!$G$8:$G$31,0,UH$1))*1)+SUMPRODUCT((OFFSET('Game Board'!$F$8:$F$31,0,UH$1)=UZ5)*(OFFSET('Game Board'!$I$8:$I$31,0,UH$1)=UZ6)*(OFFSET('Game Board'!$G$8:$G$31,0,UH$1)&lt;OFFSET('Game Board'!$H$8:$H$31,0,UH$1))*1)+SUMPRODUCT((OFFSET('Game Board'!$I$8:$I$31,0,UH$1)=UZ5)*(OFFSET('Game Board'!$F$8:$F$31,0,UH$1)=UZ6)*(OFFSET('Game Board'!$H$8:$H$31,0,UH$1)&lt;OFFSET('Game Board'!$G$8:$G$31,0,UH$1))*1)+SUMPRODUCT((OFFSET('Game Board'!$F$8:$F$31,0,UH$1)=UZ5)*(OFFSET('Game Board'!$I$8:$I$31,0,UH$1)=UZ7)*(OFFSET('Game Board'!$G$8:$G$31,0,UH$1)&lt;OFFSET('Game Board'!$H$8:$H$31,0,UH$1))*1)+SUMPRODUCT((OFFSET('Game Board'!$I$8:$I$31,0,UH$1)=UZ5)*(OFFSET('Game Board'!$F$8:$F$31,0,UH$1)=UZ7)*(OFFSET('Game Board'!$H$8:$H$31,0,UH$1)&lt;OFFSET('Game Board'!$G$8:$G$31,0,UH$1))*1)</f>
        <v>0</v>
      </c>
      <c r="VF5" s="341">
        <f ca="1">SUMIFS(OFFSET('Game Board'!$G$8:$G$31,0,UH$1),OFFSET('Game Board'!$F$8:$F$31,0,UH$1),UZ5,OFFSET('Game Board'!$I$8:$I$31,0,UH$1),UZ4)+SUMIFS(OFFSET('Game Board'!$G$8:$G$31,0,UH$1),OFFSET('Game Board'!$F$8:$F$31,0,UH$1),UZ5,OFFSET('Game Board'!$I$8:$I$31,0,UH$1),UZ6)+SUMIFS(OFFSET('Game Board'!$G$8:$G$31,0,UH$1),OFFSET('Game Board'!$F$8:$F$31,0,UH$1),UZ5,OFFSET('Game Board'!$I$8:$I$31,0,UH$1),UZ7)+SUMIFS(OFFSET('Game Board'!$H$8:$H$31,0,UH$1),OFFSET('Game Board'!$I$8:$I$31,0,UH$1),UZ5,OFFSET('Game Board'!$F$8:$F$31,0,UH$1),UZ4)+SUMIFS(OFFSET('Game Board'!$H$8:$H$31,0,UH$1),OFFSET('Game Board'!$I$8:$I$31,0,UH$1),UZ5,OFFSET('Game Board'!$F$8:$F$31,0,UH$1),UZ6)+SUMIFS(OFFSET('Game Board'!$H$8:$H$31,0,UH$1),OFFSET('Game Board'!$I$8:$I$31,0,UH$1),UZ5,OFFSET('Game Board'!$F$8:$F$31,0,UH$1),UZ7)</f>
        <v>0</v>
      </c>
      <c r="VG5" s="341">
        <f ca="1">SUMIFS(OFFSET('Game Board'!$H$8:$H$31,0,UH$1),OFFSET('Game Board'!$F$8:$F$31,0,UH$1),UZ5,OFFSET('Game Board'!$I$8:$I$31,0,UH$1),UZ4)+SUMIFS(OFFSET('Game Board'!$H$8:$H$31,0,UH$1),OFFSET('Game Board'!$F$8:$F$31,0,UH$1),UZ5,OFFSET('Game Board'!$I$8:$I$31,0,UH$1),UZ6)+SUMIFS(OFFSET('Game Board'!$H$8:$H$31,0,UH$1),OFFSET('Game Board'!$F$8:$F$31,0,UH$1),UZ5,OFFSET('Game Board'!$I$8:$I$31,0,UH$1),UZ7)+SUMIFS(OFFSET('Game Board'!$G$8:$G$31,0,UH$1),OFFSET('Game Board'!$I$8:$I$31,0,UH$1),UZ5,OFFSET('Game Board'!$F$8:$F$31,0,UH$1),UZ4)+SUMIFS(OFFSET('Game Board'!$G$8:$G$31,0,UH$1),OFFSET('Game Board'!$I$8:$I$31,0,UH$1),UZ5,OFFSET('Game Board'!$F$8:$F$31,0,UH$1),UZ6)+SUMIFS(OFFSET('Game Board'!$G$8:$G$31,0,UH$1),OFFSET('Game Board'!$I$8:$I$31,0,UH$1),UZ5,OFFSET('Game Board'!$F$8:$F$31,0,UH$1),UZ7)</f>
        <v>0</v>
      </c>
      <c r="VH5" s="341">
        <f t="shared" ca="1" si="153"/>
        <v>0</v>
      </c>
      <c r="VI5" s="341">
        <f t="shared" ca="1" si="154"/>
        <v>3</v>
      </c>
      <c r="VJ5" s="341">
        <f t="shared" ref="VJ5" ca="1" si="360">IF(UZ5&lt;&gt;"",SUMPRODUCT((UY4:UY7=UY5)*(VI4:VI7&gt;VI5)*1),0)</f>
        <v>0</v>
      </c>
      <c r="VK5" s="341">
        <f t="shared" ref="VK5" ca="1" si="361">IF(UZ5&lt;&gt;"",SUMPRODUCT((VJ4:VJ7=VJ5)*(VH4:VH7&gt;VH5)*1),0)</f>
        <v>0</v>
      </c>
      <c r="VL5" s="341">
        <f t="shared" ca="1" si="157"/>
        <v>0</v>
      </c>
      <c r="VM5" s="341">
        <f t="shared" ref="VM5" ca="1" si="362">IF(UZ5&lt;&gt;"",SUMPRODUCT((VL4:VL7=VL5)*(VJ4:VJ7=VJ5)*(VF4:VF7&gt;VF5)*1),0)</f>
        <v>0</v>
      </c>
      <c r="VN5" s="341">
        <f t="shared" ca="1" si="159"/>
        <v>1</v>
      </c>
      <c r="VO5" s="341">
        <f ca="1">SUMPRODUCT((OFFSET('Game Board'!$F$8:$F$31,0,UH$1)=VA5)*(OFFSET('Game Board'!$I$8:$I$31,0,UH$1)=VA6)*(OFFSET('Game Board'!$G$8:$G$31,0,UH$1)&gt;OFFSET('Game Board'!$H$8:$H$31,0,UH$1))*1)+SUMPRODUCT((OFFSET('Game Board'!$I$8:$I$31,0,UH$1)=VA5)*(OFFSET('Game Board'!$F$8:$F$31,0,UH$1)=VA6)*(OFFSET('Game Board'!$H$8:$H$31,0,UH$1)&gt;OFFSET('Game Board'!$G$8:$G$31,0,UH$1))*1)+SUMPRODUCT((OFFSET('Game Board'!$F$8:$F$31,0,UH$1)=VA5)*(OFFSET('Game Board'!$I$8:$I$31,0,UH$1)=VA7)*(OFFSET('Game Board'!$G$8:$G$31,0,UH$1)&gt;OFFSET('Game Board'!$H$8:$H$31,0,UH$1))*1)+SUMPRODUCT((OFFSET('Game Board'!$I$8:$I$31,0,UH$1)=VA5)*(OFFSET('Game Board'!$F$8:$F$31,0,UH$1)=VA7)*(OFFSET('Game Board'!$H$8:$H$31,0,UH$1)&gt;OFFSET('Game Board'!$G$8:$G$31,0,UH$1))*1)</f>
        <v>0</v>
      </c>
      <c r="VP5" s="341">
        <f ca="1">SUMPRODUCT((OFFSET('Game Board'!$F$8:$F$31,0,UH$1)=VA5)*(OFFSET('Game Board'!$I$8:$I$31,0,UH$1)=VA6)*(OFFSET('Game Board'!$G$8:$G$31,0,UH$1)=OFFSET('Game Board'!$H$8:$H$31,0,UH$1))*1)+SUMPRODUCT((OFFSET('Game Board'!$I$8:$I$31,0,UH$1)=VA5)*(OFFSET('Game Board'!$F$8:$F$31,0,UH$1)=VA6)*(OFFSET('Game Board'!$G$8:$G$31,0,UH$1)=OFFSET('Game Board'!$H$8:$H$31,0,UH$1))*1)+SUMPRODUCT((OFFSET('Game Board'!$F$8:$F$31,0,UH$1)=VA5)*(OFFSET('Game Board'!$I$8:$I$31,0,UH$1)=VA7)*(OFFSET('Game Board'!$G$8:$G$31,0,UH$1)=OFFSET('Game Board'!$H$8:$H$31,0,UH$1))*1)+SUMPRODUCT((OFFSET('Game Board'!$I$8:$I$31,0,UH$1)=VA5)*(OFFSET('Game Board'!$F$8:$F$31,0,UH$1)=VA7)*(OFFSET('Game Board'!$G$8:$G$31,0,UH$1)=OFFSET('Game Board'!$H$8:$H$31,0,UH$1))*1)</f>
        <v>0</v>
      </c>
      <c r="VQ5" s="341">
        <f ca="1">SUMPRODUCT((OFFSET('Game Board'!$F$8:$F$31,0,UH$1)=VA5)*(OFFSET('Game Board'!$I$8:$I$31,0,UH$1)=VA6)*(OFFSET('Game Board'!$G$8:$G$31,0,UH$1)&lt;OFFSET('Game Board'!$H$8:$H$31,0,UH$1))*1)+SUMPRODUCT((OFFSET('Game Board'!$I$8:$I$31,0,UH$1)=VA5)*(OFFSET('Game Board'!$F$8:$F$31,0,UH$1)=VA6)*(OFFSET('Game Board'!$H$8:$H$31,0,UH$1)&lt;OFFSET('Game Board'!$G$8:$G$31,0,UH$1))*1)+SUMPRODUCT((OFFSET('Game Board'!$F$8:$F$31,0,UH$1)=VA5)*(OFFSET('Game Board'!$I$8:$I$31,0,UH$1)=VA7)*(OFFSET('Game Board'!$G$8:$G$31,0,UH$1)&lt;OFFSET('Game Board'!$H$8:$H$31,0,UH$1))*1)+SUMPRODUCT((OFFSET('Game Board'!$I$8:$I$31,0,UH$1)=VA5)*(OFFSET('Game Board'!$F$8:$F$31,0,UH$1)=VA7)*(OFFSET('Game Board'!$H$8:$H$31,0,UH$1)&lt;OFFSET('Game Board'!$G$8:$G$31,0,UH$1))*1)</f>
        <v>0</v>
      </c>
      <c r="VR5" s="341">
        <f ca="1">SUMIFS(OFFSET('Game Board'!$G$8:$G$31,0,UH$1),OFFSET('Game Board'!$F$8:$F$31,0,UH$1),VA5,OFFSET('Game Board'!$I$8:$I$31,0,UH$1),VA6)+SUMIFS(OFFSET('Game Board'!$G$8:$G$31,0,UH$1),OFFSET('Game Board'!$F$8:$F$31,0,UH$1),VA5,OFFSET('Game Board'!$I$8:$I$31,0,UH$1),VA7)+SUMIFS(OFFSET('Game Board'!$H$8:$H$31,0,UH$1),OFFSET('Game Board'!$I$8:$I$31,0,UH$1),VA5,OFFSET('Game Board'!$F$8:$F$31,0,UH$1),VA6)+SUMIFS(OFFSET('Game Board'!$H$8:$H$31,0,UH$1),OFFSET('Game Board'!$I$8:$I$31,0,UH$1),VA5,OFFSET('Game Board'!$F$8:$F$31,0,UH$1),VA7)</f>
        <v>0</v>
      </c>
      <c r="VS5" s="341">
        <f ca="1">SUMIFS(OFFSET('Game Board'!$H$8:$H$31,0,UH$1),OFFSET('Game Board'!$F$8:$F$31,0,UH$1),VA5,OFFSET('Game Board'!$I$8:$I$31,0,UH$1),VA6)+SUMIFS(OFFSET('Game Board'!$H$8:$H$31,0,UH$1),OFFSET('Game Board'!$F$8:$F$31,0,UH$1),VA5,OFFSET('Game Board'!$I$8:$I$31,0,UH$1),VA7)+SUMIFS(OFFSET('Game Board'!$G$8:$G$31,0,UH$1),OFFSET('Game Board'!$I$8:$I$31,0,UH$1),VA5,OFFSET('Game Board'!$F$8:$F$31,0,UH$1),VA6)+SUMIFS(OFFSET('Game Board'!$G$8:$G$31,0,UH$1),OFFSET('Game Board'!$I$8:$I$31,0,UH$1),VA5,OFFSET('Game Board'!$F$8:$F$31,0,UH$1),VA7)</f>
        <v>0</v>
      </c>
      <c r="VT5" s="341">
        <f t="shared" ref="VT5:VT19" ca="1" si="363">VR5-VS5</f>
        <v>0</v>
      </c>
      <c r="VU5" s="341">
        <f t="shared" ref="VU5:VU19" ca="1" si="364">VP5*1+VO5*3</f>
        <v>0</v>
      </c>
      <c r="VV5" s="341">
        <f t="shared" ref="VV5" ca="1" si="365">IF(VA5&lt;&gt;"",SUMPRODUCT((UY4:UY7=UY5)*(VU4:VU7&gt;VU5)*1),0)</f>
        <v>0</v>
      </c>
      <c r="VW5" s="341">
        <f t="shared" ref="VW5" ca="1" si="366">IF(VA5&lt;&gt;"",SUMPRODUCT((VV4:VV7=VV5)*(VT4:VT7&gt;VT5)*1),0)</f>
        <v>0</v>
      </c>
      <c r="VX5" s="341">
        <f t="shared" ref="VX5:VX19" ca="1" si="367">VV5+VW5</f>
        <v>0</v>
      </c>
      <c r="VY5" s="341">
        <f t="shared" ref="VY5" ca="1" si="368">IF(VA5&lt;&gt;"",SUMPRODUCT((VX4:VX7=VX5)*(VV4:VV7=VV5)*(VR4:VR7&gt;VR5)*1),0)</f>
        <v>0</v>
      </c>
      <c r="VZ5" s="341">
        <f t="shared" ca="1" si="160"/>
        <v>1</v>
      </c>
      <c r="WA5" s="341">
        <v>0</v>
      </c>
      <c r="WB5" s="341">
        <v>0</v>
      </c>
      <c r="WC5" s="341">
        <v>0</v>
      </c>
      <c r="WD5" s="341">
        <v>0</v>
      </c>
      <c r="WE5" s="341">
        <v>0</v>
      </c>
      <c r="WF5" s="341">
        <v>0</v>
      </c>
      <c r="WG5" s="341">
        <v>0</v>
      </c>
      <c r="WH5" s="341">
        <v>0</v>
      </c>
      <c r="WI5" s="341">
        <v>0</v>
      </c>
      <c r="WJ5" s="341">
        <v>0</v>
      </c>
      <c r="WK5" s="341">
        <v>0</v>
      </c>
      <c r="WL5" s="341">
        <f t="shared" ca="1" si="161"/>
        <v>1</v>
      </c>
      <c r="WM5" s="341">
        <f t="shared" ref="WM5" ca="1" si="369">SUMPRODUCT((WL4:WL7=WL5)*(UO4:UO7&gt;UO5)*1)</f>
        <v>1</v>
      </c>
      <c r="WN5" s="341">
        <f t="shared" ca="1" si="163"/>
        <v>2</v>
      </c>
      <c r="WO5" s="341" t="str">
        <f t="shared" ref="WO5:WO19" si="370">UF5</f>
        <v>United States</v>
      </c>
      <c r="WP5" s="341">
        <f t="shared" ca="1" si="164"/>
        <v>0</v>
      </c>
      <c r="WQ5" s="341">
        <f ca="1">SUMPRODUCT((OFFSET('Game Board'!$G$8:$G$31,0,WQ$1)&lt;&gt;"")*(OFFSET('Game Board'!$F$8:$F$31,0,WQ$1)=$C5)*(OFFSET('Game Board'!$G$8:$G$31,0,WQ$1)&gt;OFFSET('Game Board'!$H$8:$H$31,0,WQ$1))*1)+SUMPRODUCT((OFFSET('Game Board'!$G$8:$G$31,0,WQ$1)&lt;&gt;"")*(OFFSET('Game Board'!$I$8:$I$31,0,WQ$1)=$C5)*(OFFSET('Game Board'!$H$8:$H$31,0,WQ$1)&gt;OFFSET('Game Board'!$G$8:$G$31,0,WQ$1))*1)</f>
        <v>0</v>
      </c>
      <c r="WR5" s="341">
        <f ca="1">SUMPRODUCT((OFFSET('Game Board'!$G$8:$G$31,0,WQ$1)&lt;&gt;"")*(OFFSET('Game Board'!$F$8:$F$31,0,WQ$1)=$C5)*(OFFSET('Game Board'!$G$8:$G$31,0,WQ$1)=OFFSET('Game Board'!$H$8:$H$31,0,WQ$1))*1)+SUMPRODUCT((OFFSET('Game Board'!$G$8:$G$31,0,WQ$1)&lt;&gt;"")*(OFFSET('Game Board'!$I$8:$I$31,0,WQ$1)=$C5)*(OFFSET('Game Board'!$G$8:$G$31,0,WQ$1)=OFFSET('Game Board'!$H$8:$H$31,0,WQ$1))*1)</f>
        <v>0</v>
      </c>
      <c r="WS5" s="341">
        <f ca="1">SUMPRODUCT((OFFSET('Game Board'!$G$8:$G$31,0,WQ$1)&lt;&gt;"")*(OFFSET('Game Board'!$F$8:$F$31,0,WQ$1)=$C5)*(OFFSET('Game Board'!$G$8:$G$31,0,WQ$1)&lt;OFFSET('Game Board'!$H$8:$H$31,0,WQ$1))*1)+SUMPRODUCT((OFFSET('Game Board'!$G$8:$G$31,0,WQ$1)&lt;&gt;"")*(OFFSET('Game Board'!$I$8:$I$31,0,WQ$1)=$C5)*(OFFSET('Game Board'!$H$8:$H$31,0,WQ$1)&lt;OFFSET('Game Board'!$G$8:$G$31,0,WQ$1))*1)</f>
        <v>0</v>
      </c>
      <c r="WT5" s="341">
        <f ca="1">SUMIF(OFFSET('Game Board'!$F$8:$F$31,0,WQ$1),$C5,OFFSET('Game Board'!$G$8:$G$31,0,WQ$1))+SUMIF(OFFSET('Game Board'!$I$8:$I$31,0,WQ$1),$C5,OFFSET('Game Board'!$H$8:$H$31,0,WQ$1))</f>
        <v>0</v>
      </c>
      <c r="WU5" s="341">
        <f ca="1">SUMIF(OFFSET('Game Board'!$F$8:$F$31,0,WQ$1),$C5,OFFSET('Game Board'!$H$8:$H$31,0,WQ$1))+SUMIF(OFFSET('Game Board'!$I$8:$I$31,0,WQ$1),$C5,OFFSET('Game Board'!$G$8:$G$31,0,WQ$1))</f>
        <v>0</v>
      </c>
      <c r="WV5" s="341">
        <f t="shared" ca="1" si="165"/>
        <v>0</v>
      </c>
      <c r="WW5" s="341">
        <f t="shared" ca="1" si="166"/>
        <v>0</v>
      </c>
      <c r="WX5" s="341">
        <f t="shared" ref="WX5:WX19" ca="1" si="371">INDEX($L$4:$L$35,MATCH(XG5,$C$4:$C$35,0),0)</f>
        <v>15</v>
      </c>
      <c r="WY5" s="341">
        <f>'Tournament Setup'!$F7</f>
        <v>0</v>
      </c>
      <c r="WZ5" s="341">
        <f t="shared" ref="WZ5" ca="1" si="372">RANK(WW5,WW4:WW7)</f>
        <v>1</v>
      </c>
      <c r="XA5" s="341">
        <f t="shared" ref="XA5" ca="1" si="373">SUMPRODUCT((WZ4:WZ7=WZ5)*(WV4:WV7&gt;WV5)*1)</f>
        <v>0</v>
      </c>
      <c r="XB5" s="341">
        <f t="shared" ca="1" si="169"/>
        <v>1</v>
      </c>
      <c r="XC5" s="341">
        <f t="shared" ref="XC5" ca="1" si="374">SUMPRODUCT((WZ4:WZ7=WZ5)*(WV4:WV7=WV5)*(WT4:WT7&gt;WT5)*1)</f>
        <v>0</v>
      </c>
      <c r="XD5" s="341">
        <f t="shared" ca="1" si="171"/>
        <v>1</v>
      </c>
      <c r="XE5" s="341">
        <f t="shared" ref="XE5" ca="1" si="375">RANK(XD5,XD4:XD7,1)+COUNTIF(XD4:XD5,XD5)-1</f>
        <v>2</v>
      </c>
      <c r="XF5" s="341">
        <v>2</v>
      </c>
      <c r="XG5" s="341" t="str">
        <f t="shared" ref="XG5" ca="1" si="376">INDEX(WO4:WO7,MATCH(XF5,XE4:XE7,0),0)</f>
        <v>United States</v>
      </c>
      <c r="XH5" s="341">
        <f t="shared" ref="XH5" ca="1" si="377">INDEX(XD4:XD7,MATCH(XG5,WO4:WO7,0),0)</f>
        <v>1</v>
      </c>
      <c r="XI5" s="341" t="str">
        <f t="shared" ref="XI5" ca="1" si="378">IF(XI4&lt;&gt;"",XG5,"")</f>
        <v>United States</v>
      </c>
      <c r="XJ5" s="341" t="str">
        <f t="shared" ref="XJ5" ca="1" si="379">IF(XH6=2,XG5,"")</f>
        <v/>
      </c>
      <c r="XL5" s="341">
        <f ca="1">SUMPRODUCT((OFFSET('Game Board'!$F$8:$F$31,0,WQ$1)=XI5)*(OFFSET('Game Board'!$I$8:$I$31,0,WQ$1)=XI4)*(OFFSET('Game Board'!$G$8:$G$31,0,WQ$1)&gt;OFFSET('Game Board'!$H$8:$H$31,0,WQ$1))*1)+SUMPRODUCT((OFFSET('Game Board'!$I$8:$I$31,0,WQ$1)=XI5)*(OFFSET('Game Board'!$F$8:$F$31,0,WQ$1)=XI4)*(OFFSET('Game Board'!$H$8:$H$31,0,WQ$1)&gt;OFFSET('Game Board'!$G$8:$G$31,0,WQ$1))*1)+SUMPRODUCT((OFFSET('Game Board'!$F$8:$F$31,0,WQ$1)=XI5)*(OFFSET('Game Board'!$I$8:$I$31,0,WQ$1)=XI6)*(OFFSET('Game Board'!$G$8:$G$31,0,WQ$1)&gt;OFFSET('Game Board'!$H$8:$H$31,0,WQ$1))*1)+SUMPRODUCT((OFFSET('Game Board'!$I$8:$I$31,0,WQ$1)=XI5)*(OFFSET('Game Board'!$F$8:$F$31,0,WQ$1)=XI6)*(OFFSET('Game Board'!$H$8:$H$31,0,WQ$1)&gt;OFFSET('Game Board'!$G$8:$G$31,0,WQ$1))*1)+SUMPRODUCT((OFFSET('Game Board'!$F$8:$F$31,0,WQ$1)=XI5)*(OFFSET('Game Board'!$I$8:$I$31,0,WQ$1)=XI7)*(OFFSET('Game Board'!$G$8:$G$31,0,WQ$1)&gt;OFFSET('Game Board'!$H$8:$H$31,0,WQ$1))*1)+SUMPRODUCT((OFFSET('Game Board'!$I$8:$I$31,0,WQ$1)=XI5)*(OFFSET('Game Board'!$F$8:$F$31,0,WQ$1)=XI7)*(OFFSET('Game Board'!$H$8:$H$31,0,WQ$1)&gt;OFFSET('Game Board'!$G$8:$G$31,0,WQ$1))*1)</f>
        <v>0</v>
      </c>
      <c r="XM5" s="341">
        <f ca="1">SUMPRODUCT((OFFSET('Game Board'!$F$8:$F$31,0,WQ$1)=XI5)*(OFFSET('Game Board'!$I$8:$I$31,0,WQ$1)=XI4)*(OFFSET('Game Board'!$G$8:$G$31,0,WQ$1)=OFFSET('Game Board'!$H$8:$H$31,0,WQ$1))*1)+SUMPRODUCT((OFFSET('Game Board'!$I$8:$I$31,0,WQ$1)=XI5)*(OFFSET('Game Board'!$F$8:$F$31,0,WQ$1)=XI4)*(OFFSET('Game Board'!$G$8:$G$31,0,WQ$1)=OFFSET('Game Board'!$H$8:$H$31,0,WQ$1))*1)+SUMPRODUCT((OFFSET('Game Board'!$F$8:$F$31,0,WQ$1)=XI5)*(OFFSET('Game Board'!$I$8:$I$31,0,WQ$1)=XI6)*(OFFSET('Game Board'!$G$8:$G$31,0,WQ$1)=OFFSET('Game Board'!$H$8:$H$31,0,WQ$1))*1)+SUMPRODUCT((OFFSET('Game Board'!$I$8:$I$31,0,WQ$1)=XI5)*(OFFSET('Game Board'!$F$8:$F$31,0,WQ$1)=XI6)*(OFFSET('Game Board'!$G$8:$G$31,0,WQ$1)=OFFSET('Game Board'!$H$8:$H$31,0,WQ$1))*1)+SUMPRODUCT((OFFSET('Game Board'!$F$8:$F$31,0,WQ$1)=XI5)*(OFFSET('Game Board'!$I$8:$I$31,0,WQ$1)=XI7)*(OFFSET('Game Board'!$G$8:$G$31,0,WQ$1)=OFFSET('Game Board'!$H$8:$H$31,0,WQ$1))*1)+SUMPRODUCT((OFFSET('Game Board'!$I$8:$I$31,0,WQ$1)=XI5)*(OFFSET('Game Board'!$F$8:$F$31,0,WQ$1)=XI7)*(OFFSET('Game Board'!$G$8:$G$31,0,WQ$1)=OFFSET('Game Board'!$H$8:$H$31,0,WQ$1))*1)</f>
        <v>3</v>
      </c>
      <c r="XN5" s="341">
        <f ca="1">SUMPRODUCT((OFFSET('Game Board'!$F$8:$F$31,0,WQ$1)=XI5)*(OFFSET('Game Board'!$I$8:$I$31,0,WQ$1)=XI4)*(OFFSET('Game Board'!$G$8:$G$31,0,WQ$1)&lt;OFFSET('Game Board'!$H$8:$H$31,0,WQ$1))*1)+SUMPRODUCT((OFFSET('Game Board'!$I$8:$I$31,0,WQ$1)=XI5)*(OFFSET('Game Board'!$F$8:$F$31,0,WQ$1)=XI4)*(OFFSET('Game Board'!$H$8:$H$31,0,WQ$1)&lt;OFFSET('Game Board'!$G$8:$G$31,0,WQ$1))*1)+SUMPRODUCT((OFFSET('Game Board'!$F$8:$F$31,0,WQ$1)=XI5)*(OFFSET('Game Board'!$I$8:$I$31,0,WQ$1)=XI6)*(OFFSET('Game Board'!$G$8:$G$31,0,WQ$1)&lt;OFFSET('Game Board'!$H$8:$H$31,0,WQ$1))*1)+SUMPRODUCT((OFFSET('Game Board'!$I$8:$I$31,0,WQ$1)=XI5)*(OFFSET('Game Board'!$F$8:$F$31,0,WQ$1)=XI6)*(OFFSET('Game Board'!$H$8:$H$31,0,WQ$1)&lt;OFFSET('Game Board'!$G$8:$G$31,0,WQ$1))*1)+SUMPRODUCT((OFFSET('Game Board'!$F$8:$F$31,0,WQ$1)=XI5)*(OFFSET('Game Board'!$I$8:$I$31,0,WQ$1)=XI7)*(OFFSET('Game Board'!$G$8:$G$31,0,WQ$1)&lt;OFFSET('Game Board'!$H$8:$H$31,0,WQ$1))*1)+SUMPRODUCT((OFFSET('Game Board'!$I$8:$I$31,0,WQ$1)=XI5)*(OFFSET('Game Board'!$F$8:$F$31,0,WQ$1)=XI7)*(OFFSET('Game Board'!$H$8:$H$31,0,WQ$1)&lt;OFFSET('Game Board'!$G$8:$G$31,0,WQ$1))*1)</f>
        <v>0</v>
      </c>
      <c r="XO5" s="341">
        <f ca="1">SUMIFS(OFFSET('Game Board'!$G$8:$G$31,0,WQ$1),OFFSET('Game Board'!$F$8:$F$31,0,WQ$1),XI5,OFFSET('Game Board'!$I$8:$I$31,0,WQ$1),XI4)+SUMIFS(OFFSET('Game Board'!$G$8:$G$31,0,WQ$1),OFFSET('Game Board'!$F$8:$F$31,0,WQ$1),XI5,OFFSET('Game Board'!$I$8:$I$31,0,WQ$1),XI6)+SUMIFS(OFFSET('Game Board'!$G$8:$G$31,0,WQ$1),OFFSET('Game Board'!$F$8:$F$31,0,WQ$1),XI5,OFFSET('Game Board'!$I$8:$I$31,0,WQ$1),XI7)+SUMIFS(OFFSET('Game Board'!$H$8:$H$31,0,WQ$1),OFFSET('Game Board'!$I$8:$I$31,0,WQ$1),XI5,OFFSET('Game Board'!$F$8:$F$31,0,WQ$1),XI4)+SUMIFS(OFFSET('Game Board'!$H$8:$H$31,0,WQ$1),OFFSET('Game Board'!$I$8:$I$31,0,WQ$1),XI5,OFFSET('Game Board'!$F$8:$F$31,0,WQ$1),XI6)+SUMIFS(OFFSET('Game Board'!$H$8:$H$31,0,WQ$1),OFFSET('Game Board'!$I$8:$I$31,0,WQ$1),XI5,OFFSET('Game Board'!$F$8:$F$31,0,WQ$1),XI7)</f>
        <v>0</v>
      </c>
      <c r="XP5" s="341">
        <f ca="1">SUMIFS(OFFSET('Game Board'!$H$8:$H$31,0,WQ$1),OFFSET('Game Board'!$F$8:$F$31,0,WQ$1),XI5,OFFSET('Game Board'!$I$8:$I$31,0,WQ$1),XI4)+SUMIFS(OFFSET('Game Board'!$H$8:$H$31,0,WQ$1),OFFSET('Game Board'!$F$8:$F$31,0,WQ$1),XI5,OFFSET('Game Board'!$I$8:$I$31,0,WQ$1),XI6)+SUMIFS(OFFSET('Game Board'!$H$8:$H$31,0,WQ$1),OFFSET('Game Board'!$F$8:$F$31,0,WQ$1),XI5,OFFSET('Game Board'!$I$8:$I$31,0,WQ$1),XI7)+SUMIFS(OFFSET('Game Board'!$G$8:$G$31,0,WQ$1),OFFSET('Game Board'!$I$8:$I$31,0,WQ$1),XI5,OFFSET('Game Board'!$F$8:$F$31,0,WQ$1),XI4)+SUMIFS(OFFSET('Game Board'!$G$8:$G$31,0,WQ$1),OFFSET('Game Board'!$I$8:$I$31,0,WQ$1),XI5,OFFSET('Game Board'!$F$8:$F$31,0,WQ$1),XI6)+SUMIFS(OFFSET('Game Board'!$G$8:$G$31,0,WQ$1),OFFSET('Game Board'!$I$8:$I$31,0,WQ$1),XI5,OFFSET('Game Board'!$F$8:$F$31,0,WQ$1),XI7)</f>
        <v>0</v>
      </c>
      <c r="XQ5" s="341">
        <f t="shared" ca="1" si="176"/>
        <v>0</v>
      </c>
      <c r="XR5" s="341">
        <f t="shared" ca="1" si="177"/>
        <v>3</v>
      </c>
      <c r="XS5" s="341">
        <f t="shared" ref="XS5" ca="1" si="380">IF(XI5&lt;&gt;"",SUMPRODUCT((XH4:XH7=XH5)*(XR4:XR7&gt;XR5)*1),0)</f>
        <v>0</v>
      </c>
      <c r="XT5" s="341">
        <f t="shared" ref="XT5" ca="1" si="381">IF(XI5&lt;&gt;"",SUMPRODUCT((XS4:XS7=XS5)*(XQ4:XQ7&gt;XQ5)*1),0)</f>
        <v>0</v>
      </c>
      <c r="XU5" s="341">
        <f t="shared" ca="1" si="180"/>
        <v>0</v>
      </c>
      <c r="XV5" s="341">
        <f t="shared" ref="XV5" ca="1" si="382">IF(XI5&lt;&gt;"",SUMPRODUCT((XU4:XU7=XU5)*(XS4:XS7=XS5)*(XO4:XO7&gt;XO5)*1),0)</f>
        <v>0</v>
      </c>
      <c r="XW5" s="341">
        <f t="shared" ca="1" si="182"/>
        <v>1</v>
      </c>
      <c r="XX5" s="341">
        <f ca="1">SUMPRODUCT((OFFSET('Game Board'!$F$8:$F$31,0,WQ$1)=XJ5)*(OFFSET('Game Board'!$I$8:$I$31,0,WQ$1)=XJ6)*(OFFSET('Game Board'!$G$8:$G$31,0,WQ$1)&gt;OFFSET('Game Board'!$H$8:$H$31,0,WQ$1))*1)+SUMPRODUCT((OFFSET('Game Board'!$I$8:$I$31,0,WQ$1)=XJ5)*(OFFSET('Game Board'!$F$8:$F$31,0,WQ$1)=XJ6)*(OFFSET('Game Board'!$H$8:$H$31,0,WQ$1)&gt;OFFSET('Game Board'!$G$8:$G$31,0,WQ$1))*1)+SUMPRODUCT((OFFSET('Game Board'!$F$8:$F$31,0,WQ$1)=XJ5)*(OFFSET('Game Board'!$I$8:$I$31,0,WQ$1)=XJ7)*(OFFSET('Game Board'!$G$8:$G$31,0,WQ$1)&gt;OFFSET('Game Board'!$H$8:$H$31,0,WQ$1))*1)+SUMPRODUCT((OFFSET('Game Board'!$I$8:$I$31,0,WQ$1)=XJ5)*(OFFSET('Game Board'!$F$8:$F$31,0,WQ$1)=XJ7)*(OFFSET('Game Board'!$H$8:$H$31,0,WQ$1)&gt;OFFSET('Game Board'!$G$8:$G$31,0,WQ$1))*1)</f>
        <v>0</v>
      </c>
      <c r="XY5" s="341">
        <f ca="1">SUMPRODUCT((OFFSET('Game Board'!$F$8:$F$31,0,WQ$1)=XJ5)*(OFFSET('Game Board'!$I$8:$I$31,0,WQ$1)=XJ6)*(OFFSET('Game Board'!$G$8:$G$31,0,WQ$1)=OFFSET('Game Board'!$H$8:$H$31,0,WQ$1))*1)+SUMPRODUCT((OFFSET('Game Board'!$I$8:$I$31,0,WQ$1)=XJ5)*(OFFSET('Game Board'!$F$8:$F$31,0,WQ$1)=XJ6)*(OFFSET('Game Board'!$G$8:$G$31,0,WQ$1)=OFFSET('Game Board'!$H$8:$H$31,0,WQ$1))*1)+SUMPRODUCT((OFFSET('Game Board'!$F$8:$F$31,0,WQ$1)=XJ5)*(OFFSET('Game Board'!$I$8:$I$31,0,WQ$1)=XJ7)*(OFFSET('Game Board'!$G$8:$G$31,0,WQ$1)=OFFSET('Game Board'!$H$8:$H$31,0,WQ$1))*1)+SUMPRODUCT((OFFSET('Game Board'!$I$8:$I$31,0,WQ$1)=XJ5)*(OFFSET('Game Board'!$F$8:$F$31,0,WQ$1)=XJ7)*(OFFSET('Game Board'!$G$8:$G$31,0,WQ$1)=OFFSET('Game Board'!$H$8:$H$31,0,WQ$1))*1)</f>
        <v>0</v>
      </c>
      <c r="XZ5" s="341">
        <f ca="1">SUMPRODUCT((OFFSET('Game Board'!$F$8:$F$31,0,WQ$1)=XJ5)*(OFFSET('Game Board'!$I$8:$I$31,0,WQ$1)=XJ6)*(OFFSET('Game Board'!$G$8:$G$31,0,WQ$1)&lt;OFFSET('Game Board'!$H$8:$H$31,0,WQ$1))*1)+SUMPRODUCT((OFFSET('Game Board'!$I$8:$I$31,0,WQ$1)=XJ5)*(OFFSET('Game Board'!$F$8:$F$31,0,WQ$1)=XJ6)*(OFFSET('Game Board'!$H$8:$H$31,0,WQ$1)&lt;OFFSET('Game Board'!$G$8:$G$31,0,WQ$1))*1)+SUMPRODUCT((OFFSET('Game Board'!$F$8:$F$31,0,WQ$1)=XJ5)*(OFFSET('Game Board'!$I$8:$I$31,0,WQ$1)=XJ7)*(OFFSET('Game Board'!$G$8:$G$31,0,WQ$1)&lt;OFFSET('Game Board'!$H$8:$H$31,0,WQ$1))*1)+SUMPRODUCT((OFFSET('Game Board'!$I$8:$I$31,0,WQ$1)=XJ5)*(OFFSET('Game Board'!$F$8:$F$31,0,WQ$1)=XJ7)*(OFFSET('Game Board'!$H$8:$H$31,0,WQ$1)&lt;OFFSET('Game Board'!$G$8:$G$31,0,WQ$1))*1)</f>
        <v>0</v>
      </c>
      <c r="YA5" s="341">
        <f ca="1">SUMIFS(OFFSET('Game Board'!$G$8:$G$31,0,WQ$1),OFFSET('Game Board'!$F$8:$F$31,0,WQ$1),XJ5,OFFSET('Game Board'!$I$8:$I$31,0,WQ$1),XJ6)+SUMIFS(OFFSET('Game Board'!$G$8:$G$31,0,WQ$1),OFFSET('Game Board'!$F$8:$F$31,0,WQ$1),XJ5,OFFSET('Game Board'!$I$8:$I$31,0,WQ$1),XJ7)+SUMIFS(OFFSET('Game Board'!$H$8:$H$31,0,WQ$1),OFFSET('Game Board'!$I$8:$I$31,0,WQ$1),XJ5,OFFSET('Game Board'!$F$8:$F$31,0,WQ$1),XJ6)+SUMIFS(OFFSET('Game Board'!$H$8:$H$31,0,WQ$1),OFFSET('Game Board'!$I$8:$I$31,0,WQ$1),XJ5,OFFSET('Game Board'!$F$8:$F$31,0,WQ$1),XJ7)</f>
        <v>0</v>
      </c>
      <c r="YB5" s="341">
        <f ca="1">SUMIFS(OFFSET('Game Board'!$H$8:$H$31,0,WQ$1),OFFSET('Game Board'!$F$8:$F$31,0,WQ$1),XJ5,OFFSET('Game Board'!$I$8:$I$31,0,WQ$1),XJ6)+SUMIFS(OFFSET('Game Board'!$H$8:$H$31,0,WQ$1),OFFSET('Game Board'!$F$8:$F$31,0,WQ$1),XJ5,OFFSET('Game Board'!$I$8:$I$31,0,WQ$1),XJ7)+SUMIFS(OFFSET('Game Board'!$G$8:$G$31,0,WQ$1),OFFSET('Game Board'!$I$8:$I$31,0,WQ$1),XJ5,OFFSET('Game Board'!$F$8:$F$31,0,WQ$1),XJ6)+SUMIFS(OFFSET('Game Board'!$G$8:$G$31,0,WQ$1),OFFSET('Game Board'!$I$8:$I$31,0,WQ$1),XJ5,OFFSET('Game Board'!$F$8:$F$31,0,WQ$1),XJ7)</f>
        <v>0</v>
      </c>
      <c r="YC5" s="341">
        <f t="shared" ref="YC5:YC19" ca="1" si="383">YA5-YB5</f>
        <v>0</v>
      </c>
      <c r="YD5" s="341">
        <f t="shared" ref="YD5:YD19" ca="1" si="384">XY5*1+XX5*3</f>
        <v>0</v>
      </c>
      <c r="YE5" s="341">
        <f t="shared" ref="YE5" ca="1" si="385">IF(XJ5&lt;&gt;"",SUMPRODUCT((XH4:XH7=XH5)*(YD4:YD7&gt;YD5)*1),0)</f>
        <v>0</v>
      </c>
      <c r="YF5" s="341">
        <f t="shared" ref="YF5" ca="1" si="386">IF(XJ5&lt;&gt;"",SUMPRODUCT((YE4:YE7=YE5)*(YC4:YC7&gt;YC5)*1),0)</f>
        <v>0</v>
      </c>
      <c r="YG5" s="341">
        <f t="shared" ref="YG5:YG19" ca="1" si="387">YE5+YF5</f>
        <v>0</v>
      </c>
      <c r="YH5" s="341">
        <f t="shared" ref="YH5" ca="1" si="388">IF(XJ5&lt;&gt;"",SUMPRODUCT((YG4:YG7=YG5)*(YE4:YE7=YE5)*(YA4:YA7&gt;YA5)*1),0)</f>
        <v>0</v>
      </c>
      <c r="YI5" s="341">
        <f t="shared" ca="1" si="183"/>
        <v>1</v>
      </c>
      <c r="YJ5" s="341">
        <v>0</v>
      </c>
      <c r="YK5" s="341">
        <v>0</v>
      </c>
      <c r="YL5" s="341">
        <v>0</v>
      </c>
      <c r="YM5" s="341">
        <v>0</v>
      </c>
      <c r="YN5" s="341">
        <v>0</v>
      </c>
      <c r="YO5" s="341">
        <v>0</v>
      </c>
      <c r="YP5" s="341">
        <v>0</v>
      </c>
      <c r="YQ5" s="341">
        <v>0</v>
      </c>
      <c r="YR5" s="341">
        <v>0</v>
      </c>
      <c r="YS5" s="341">
        <v>0</v>
      </c>
      <c r="YT5" s="341">
        <v>0</v>
      </c>
      <c r="YU5" s="341">
        <f t="shared" ca="1" si="184"/>
        <v>1</v>
      </c>
      <c r="YV5" s="341">
        <f t="shared" ref="YV5" ca="1" si="389">SUMPRODUCT((YU4:YU7=YU5)*(WX4:WX7&gt;WX5)*1)</f>
        <v>1</v>
      </c>
      <c r="YW5" s="341">
        <f t="shared" ca="1" si="186"/>
        <v>2</v>
      </c>
    </row>
    <row r="6" spans="1:681" x14ac:dyDescent="0.25">
      <c r="A6" s="341">
        <f>INDEX(M4:M35,MATCH(U6,C4:C35,0),0)</f>
        <v>14</v>
      </c>
      <c r="B6" s="341">
        <v>3</v>
      </c>
      <c r="C6" s="341" t="str">
        <f>'Tournament Setup'!D8</f>
        <v>Guinea</v>
      </c>
      <c r="D6" s="341">
        <f t="shared" si="187"/>
        <v>0</v>
      </c>
      <c r="E6" s="341">
        <f>SUMPRODUCT(('Game Board'!$G$8:$G$31&lt;&gt;"")*('Game Board'!$F$8:$F$31=$C6)*('Game Board'!$G$8:$G$31&gt;'Game Board'!$H$8:$H$31)*1)+SUMPRODUCT(('Game Board'!$G$8:$G$31&lt;&gt;"")*('Game Board'!$I$8:$I$31=$C6)*('Game Board'!$H$8:$H$31&gt;'Game Board'!$G$8:$G$31)*1)</f>
        <v>0</v>
      </c>
      <c r="F6" s="341">
        <f>SUMPRODUCT(('Game Board'!$G$8:$G$31&lt;&gt;"")*('Game Board'!$F$8:$F$31=$C6)*('Game Board'!$G$8:$G$31='Game Board'!$H$8:$H$31)*1)+SUMPRODUCT(('Game Board'!$G$8:$G$31&lt;&gt;"")*('Game Board'!$I$8:$I$31=$C6)*('Game Board'!$G$8:$G$31='Game Board'!$H$8:$H$31)*1)</f>
        <v>0</v>
      </c>
      <c r="G6" s="341">
        <f>SUMPRODUCT(('Game Board'!$G$8:$G$31&lt;&gt;"")*('Game Board'!$F$8:$F$31=$C6)*('Game Board'!$G$8:$G$31&lt;'Game Board'!$H$8:$H$31)*1)+SUMPRODUCT(('Game Board'!$G$8:$G$31&lt;&gt;"")*('Game Board'!$I$8:$I$31=$C6)*('Game Board'!$H$8:$H$31&lt;'Game Board'!$G$8:$G$31)*1)</f>
        <v>0</v>
      </c>
      <c r="H6" s="341">
        <f>SUMIF('Game Board'!$F$8:$F$31,$C6,'Game Board'!$G$8:$G$31)+SUMIF('Game Board'!$I$8:$I$31,$C6,'Game Board'!$H$8:$H$31)</f>
        <v>0</v>
      </c>
      <c r="I6" s="341">
        <f>SUMIF('Game Board'!$F$8:$F$31,$C6,'Game Board'!$H$8:$H$31)+SUMIF('Game Board'!$I$8:$I$31,$C6,'Game Board'!$G$8:$G$31)</f>
        <v>0</v>
      </c>
      <c r="J6" s="341">
        <f t="shared" si="188"/>
        <v>0</v>
      </c>
      <c r="K6" s="341">
        <f t="shared" si="189"/>
        <v>0</v>
      </c>
      <c r="L6" s="341">
        <f>'Tournament Setup'!$E8</f>
        <v>14</v>
      </c>
      <c r="M6" s="341">
        <f>IF('Tournament Setup'!$F8&lt;&gt;"",-'Tournament Setup'!$F8,'Tournament Setup'!$E8)</f>
        <v>14</v>
      </c>
      <c r="N6" s="341">
        <f>RANK(K6,K4:K7)</f>
        <v>1</v>
      </c>
      <c r="O6" s="341">
        <f>SUMPRODUCT((N4:N7=N6)*(J4:J7&gt;J6)*1)</f>
        <v>0</v>
      </c>
      <c r="P6" s="341">
        <f t="shared" si="190"/>
        <v>1</v>
      </c>
      <c r="Q6" s="341">
        <f>SUMPRODUCT((N4:N7=N6)*(J4:J7=J6)*(H4:H7&gt;H6)*1)</f>
        <v>0</v>
      </c>
      <c r="R6" s="341">
        <f t="shared" si="191"/>
        <v>1</v>
      </c>
      <c r="S6" s="341">
        <f>RANK(R6,R4:R7,1)+COUNTIF(R4:R6,R6)-1</f>
        <v>3</v>
      </c>
      <c r="T6" s="341">
        <v>3</v>
      </c>
      <c r="U6" s="341" t="str">
        <f>INDEX(C4:C7,MATCH(T6,S4:S7,0),0)</f>
        <v>Guinea</v>
      </c>
      <c r="V6" s="341">
        <f>INDEX(R4:R7,MATCH(U6,C4:C7,0),0)</f>
        <v>1</v>
      </c>
      <c r="W6" s="341" t="str">
        <f>IF(AND(W5&lt;&gt;"",V6=1),U6,"")</f>
        <v>Guinea</v>
      </c>
      <c r="X6" s="341" t="str">
        <f>IF(X5&lt;&gt;"",U6,"")</f>
        <v/>
      </c>
      <c r="Y6" s="341" t="str">
        <f>IF(V7=3,U6,"")</f>
        <v/>
      </c>
      <c r="Z6" s="341">
        <f>SUMPRODUCT(('Game Board'!$F$8:$F$31=W6)*('Game Board'!$I$8:$I$31=W4)*('Game Board'!$G$8:$G$31&gt;'Game Board'!$H$8:$H$31)*1)+SUMPRODUCT(('Game Board'!$I$8:$I$31=W6)*('Game Board'!$F$8:$F$31=W4)*('Game Board'!$H$8:$H$31&gt;'Game Board'!$G$8:$G$31)*1)+SUMPRODUCT(('Game Board'!$F$8:$F$31=W6)*('Game Board'!$I$8:$I$31=W5)*('Game Board'!$G$8:$G$31&gt;'Game Board'!$H$8:$H$31)*1)+SUMPRODUCT(('Game Board'!$I$8:$I$31=W6)*('Game Board'!$F$8:$F$31=W5)*('Game Board'!$H$8:$H$31&gt;'Game Board'!$G$8:$G$31)*1)+SUMPRODUCT(('Game Board'!$F$8:$F$31=W6)*('Game Board'!$I$8:$I$31=W7)*('Game Board'!$G$8:$G$31&gt;'Game Board'!$H$8:$H$31)*1)+SUMPRODUCT(('Game Board'!$I$8:$I$31=W6)*('Game Board'!$F$8:$F$31=W7)*('Game Board'!$H$8:$H$31&gt;'Game Board'!$G$8:$G$31)*1)</f>
        <v>0</v>
      </c>
      <c r="AA6" s="341">
        <f>SUMPRODUCT(('Game Board'!$F$8:$F$31=W6)*('Game Board'!$I$8:$I$31=W4)*('Game Board'!$G$8:$G$31='Game Board'!$H$8:$H$31)*1)+SUMPRODUCT(('Game Board'!$I$8:$I$31=W6)*('Game Board'!$F$8:$F$31=W4)*('Game Board'!$G$8:$G$31='Game Board'!$H$8:$H$31)*1)+SUMPRODUCT(('Game Board'!$F$8:$F$31=W6)*('Game Board'!$I$8:$I$31=W5)*('Game Board'!$G$8:$G$31='Game Board'!$H$8:$H$31)*1)+SUMPRODUCT(('Game Board'!$I$8:$I$31=W6)*('Game Board'!$F$8:$F$31=W5)*('Game Board'!$G$8:$G$31='Game Board'!$H$8:$H$31)*1)+SUMPRODUCT(('Game Board'!$F$8:$F$31=W6)*('Game Board'!$I$8:$I$31=W7)*('Game Board'!$G$8:$G$31='Game Board'!$H$8:$H$31)*1)+SUMPRODUCT(('Game Board'!$I$8:$I$31=W6)*('Game Board'!$F$8:$F$31=W7)*('Game Board'!$G$8:$G$31='Game Board'!$H$8:$H$31)*1)</f>
        <v>3</v>
      </c>
      <c r="AB6" s="341">
        <f>SUMPRODUCT(('Game Board'!$F$8:$F$31=W6)*('Game Board'!$I$8:$I$31=W4)*('Game Board'!$G$8:$G$31&lt;'Game Board'!$H$8:$H$31)*1)+SUMPRODUCT(('Game Board'!$I$8:$I$31=W6)*('Game Board'!$F$8:$F$31=W4)*('Game Board'!$H$8:$H$31&lt;'Game Board'!$G$8:$G$31)*1)+SUMPRODUCT(('Game Board'!$F$8:$F$31=W6)*('Game Board'!$I$8:$I$31=W5)*('Game Board'!$G$8:$G$31&lt;'Game Board'!$H$8:$H$31)*1)+SUMPRODUCT(('Game Board'!$I$8:$I$31=W6)*('Game Board'!$F$8:$F$31=W5)*('Game Board'!$H$8:$H$31&lt;'Game Board'!$G$8:$G$31)*1)+SUMPRODUCT(('Game Board'!$F$8:$F$31=W6)*('Game Board'!$I$8:$I$31=W7)*('Game Board'!$G$8:$G$31&lt;'Game Board'!$H$8:$H$31)*1)+SUMPRODUCT(('Game Board'!$I$8:$I$31=W6)*('Game Board'!$F$8:$F$31=W7)*('Game Board'!$H$8:$H$31&lt;'Game Board'!$G$8:$G$31)*1)</f>
        <v>0</v>
      </c>
      <c r="AC6" s="341">
        <f>SUMIFS('Game Board'!$G$8:$G$31,'Game Board'!$F$8:$F$31,W6,'Game Board'!$I$8:$I$31,W4)+SUMIFS('Game Board'!$G$8:$G$31,'Game Board'!$F$8:$F$31,W6,'Game Board'!$I$8:$I$31,W5)+SUMIFS('Game Board'!$G$8:$G$31,'Game Board'!$F$8:$F$31,W6,'Game Board'!$I$8:$I$31,W7)+SUMIFS('Game Board'!$H$8:$H$31,'Game Board'!$I$8:$I$31,W6,'Game Board'!$F$8:$F$31,W4)+SUMIFS('Game Board'!$H$8:$H$31,'Game Board'!$I$8:$I$31,W6,'Game Board'!$F$8:$F$31,W5)+SUMIFS('Game Board'!$H$8:$H$31,'Game Board'!$I$8:$I$31,W6,'Game Board'!$F$8:$F$31,W7)</f>
        <v>0</v>
      </c>
      <c r="AD6" s="341">
        <f>SUMIFS('Game Board'!$H$8:$H$31,'Game Board'!$F$8:$F$31,W6,'Game Board'!$I$8:$I$31,W4)+SUMIFS('Game Board'!$H$8:$H$31,'Game Board'!$F$8:$F$31,W6,'Game Board'!$I$8:$I$31,W5)+SUMIFS('Game Board'!$H$8:$H$31,'Game Board'!$F$8:$F$31,W6,'Game Board'!$I$8:$I$31,W7)+SUMIFS('Game Board'!$G$8:$G$31,'Game Board'!$I$8:$I$31,W6,'Game Board'!$F$8:$F$31,W4)+SUMIFS('Game Board'!$G$8:$G$31,'Game Board'!$I$8:$I$31,W6,'Game Board'!$F$8:$F$31,W5)+SUMIFS('Game Board'!$G$8:$G$31,'Game Board'!$I$8:$I$31,W6,'Game Board'!$F$8:$F$31,W7)</f>
        <v>0</v>
      </c>
      <c r="AE6" s="341">
        <f t="shared" si="192"/>
        <v>0</v>
      </c>
      <c r="AF6" s="341">
        <f t="shared" si="193"/>
        <v>3</v>
      </c>
      <c r="AG6" s="341">
        <f>IF(W6&lt;&gt;"",SUMPRODUCT((V4:V7=V6)*(AF4:AF7&gt;AF6)*1),0)</f>
        <v>0</v>
      </c>
      <c r="AH6" s="341">
        <f>IF(W6&lt;&gt;"",SUMPRODUCT((AG4:AG7=AG6)*(AE4:AE7&gt;AE6)*1),0)</f>
        <v>0</v>
      </c>
      <c r="AI6" s="341">
        <f t="shared" si="0"/>
        <v>0</v>
      </c>
      <c r="AJ6" s="341">
        <f>IF(W6&lt;&gt;"",SUMPRODUCT((AI4:AI7=AI6)*(AG4:AG7=AG6)*(AC4:AC7&gt;AC6)*1),0)</f>
        <v>0</v>
      </c>
      <c r="AK6" s="341">
        <f>V6+AI6+AJ6</f>
        <v>1</v>
      </c>
      <c r="AL6" s="341">
        <f>SUMPRODUCT(('Game Board'!$F$8:$F$31=X6)*('Game Board'!$I$8:$I$31=X5)*('Game Board'!$G$8:$G$31&gt;'Game Board'!$H$8:$H$31)*1)+SUMPRODUCT(('Game Board'!$I$8:$I$31=X6)*('Game Board'!$F$8:$F$31=X5)*('Game Board'!$H$8:$H$31&gt;'Game Board'!$G$8:$G$31)*1)+SUMPRODUCT(('Game Board'!$F$8:$F$31=X6)*('Game Board'!$I$8:$I$31=X7)*('Game Board'!$G$8:$G$31&gt;'Game Board'!$H$8:$H$31)*1)+SUMPRODUCT(('Game Board'!$I$8:$I$31=X6)*('Game Board'!$F$8:$F$31=X7)*('Game Board'!$H$8:$H$31&gt;'Game Board'!$G$8:$G$31)*1)</f>
        <v>0</v>
      </c>
      <c r="AM6" s="341">
        <f>SUMPRODUCT(('Game Board'!$F$8:$F$31=X6)*('Game Board'!$I$8:$I$31=X5)*('Game Board'!$G$8:$G$31='Game Board'!$H$8:$H$31)*1)+SUMPRODUCT(('Game Board'!$I$8:$I$31=X6)*('Game Board'!$F$8:$F$31=X5)*('Game Board'!$G$8:$G$31='Game Board'!$H$8:$H$31)*1)+SUMPRODUCT(('Game Board'!$F$8:$F$31=X6)*('Game Board'!$I$8:$I$31=X7)*('Game Board'!$G$8:$G$31='Game Board'!$H$8:$H$31)*1)+SUMPRODUCT(('Game Board'!$I$8:$I$31=X6)*('Game Board'!$F$8:$F$31=X7)*('Game Board'!$G$8:$G$31='Game Board'!$H$8:$H$31)*1)</f>
        <v>0</v>
      </c>
      <c r="AN6" s="341">
        <f>SUMPRODUCT(('Game Board'!$F$8:$F$31=X6)*('Game Board'!$I$8:$I$31=X5)*('Game Board'!$G$8:$G$31&lt;'Game Board'!$H$8:$H$31)*1)+SUMPRODUCT(('Game Board'!$I$8:$I$31=X6)*('Game Board'!$F$8:$F$31=X5)*('Game Board'!$H$8:$H$31&lt;'Game Board'!$G$8:$G$31)*1)+SUMPRODUCT(('Game Board'!$F$8:$F$31=X6)*('Game Board'!$I$8:$I$31=X7)*('Game Board'!$G$8:$G$31&lt;'Game Board'!$H$8:$H$31)*1)+SUMPRODUCT(('Game Board'!$I$8:$I$31=X6)*('Game Board'!$F$8:$F$31=X7)*('Game Board'!$H$8:$H$31&lt;'Game Board'!$G$8:$G$31)*1)</f>
        <v>0</v>
      </c>
      <c r="AO6" s="341">
        <f>SUMIFS('Game Board'!$G$8:$G$31,'Game Board'!$F$8:$F$31,X6,'Game Board'!$I$8:$I$31,X5)+SUMIFS('Game Board'!$G$8:$G$31,'Game Board'!$F$8:$F$31,X6,'Game Board'!$I$8:$I$31,X7)+SUMIFS('Game Board'!$H$8:$H$31,'Game Board'!$I$8:$I$31,X6,'Game Board'!$F$8:$F$31,X5)+SUMIFS('Game Board'!$H$8:$H$31,'Game Board'!$I$8:$I$31,X6,'Game Board'!$F$8:$F$31,X7)</f>
        <v>0</v>
      </c>
      <c r="AP6" s="341">
        <f>SUMIFS('Game Board'!$H$8:$H$31,'Game Board'!$F$8:$F$31,X6,'Game Board'!$I$8:$I$31,X5)+SUMIFS('Game Board'!$H$8:$H$31,'Game Board'!$F$8:$F$31,X6,'Game Board'!$I$8:$I$31,X7)+SUMIFS('Game Board'!$G$8:$G$31,'Game Board'!$I$8:$I$31,X6,'Game Board'!$F$8:$F$31,X5)+SUMIFS('Game Board'!$G$8:$G$31,'Game Board'!$I$8:$I$31,X6,'Game Board'!$F$8:$F$31,X7)</f>
        <v>0</v>
      </c>
      <c r="AQ6" s="341">
        <f t="shared" si="195"/>
        <v>0</v>
      </c>
      <c r="AR6" s="341">
        <f t="shared" si="196"/>
        <v>0</v>
      </c>
      <c r="AS6" s="341">
        <f>IF(X6&lt;&gt;"",SUMPRODUCT((V4:V7=V6)*(AR4:AR7&gt;AR6)*1),0)</f>
        <v>0</v>
      </c>
      <c r="AT6" s="341">
        <f>IF(X6&lt;&gt;"",SUMPRODUCT((AS4:AS7=AS6)*(AQ4:AQ7&gt;AQ6)*1),0)</f>
        <v>0</v>
      </c>
      <c r="AU6" s="341">
        <f t="shared" si="197"/>
        <v>0</v>
      </c>
      <c r="AV6" s="341">
        <f>IF(X6&lt;&gt;"",SUMPRODUCT((AU4:AU7=AU6)*(AS4:AS7=AS6)*(AO4:AO7&gt;AO6)*1),0)</f>
        <v>0</v>
      </c>
      <c r="AW6" s="341">
        <f t="shared" si="198"/>
        <v>1</v>
      </c>
      <c r="AX6" s="341">
        <f>SUMPRODUCT(('Game Board'!$F$8:$F$31=Y6)*('Game Board'!$I$8:$I$31=Y7)*('Game Board'!$G$8:$G$31&gt;'Game Board'!$H$8:$H$31)*1)+SUMPRODUCT(('Game Board'!$I$8:$I$31=Y6)*('Game Board'!$F$8:$F$31=Y7)*('Game Board'!$H$8:$H$31&gt;'Game Board'!$G$8:$G$31)*1)</f>
        <v>0</v>
      </c>
      <c r="AY6" s="341">
        <f>SUMPRODUCT(('Game Board'!$F$8:$F$31=Y6)*('Game Board'!$I$8:$I$31=Y7)*('Game Board'!$G$8:$G$31='Game Board'!$H$8:$H$31)*1)+SUMPRODUCT(('Game Board'!$I$8:$I$31=Y6)*('Game Board'!$F$8:$F$31=Y7)*('Game Board'!$H$8:$H$31='Game Board'!$G$8:$G$31)*1)</f>
        <v>0</v>
      </c>
      <c r="AZ6" s="341">
        <f>SUMPRODUCT(('Game Board'!$F$8:$F$31=Y6)*('Game Board'!$I$8:$I$31=Y7)*('Game Board'!$G$8:$G$31&lt;'Game Board'!$H$8:$H$31)*1)+SUMPRODUCT(('Game Board'!$I$8:$I$31=Y6)*('Game Board'!$F$8:$F$31=Y7)*('Game Board'!$H$8:$H$31&lt;'Game Board'!$G$8:$G$31)*1)</f>
        <v>0</v>
      </c>
      <c r="BA6" s="341">
        <f>SUMIFS('Game Board'!$G$8:$G$31,'Game Board'!$F$8:$F$31,Y6,'Game Board'!$I$8:$I$31,Y7)+SUMIFS('Game Board'!$H$8:$H$31,'Game Board'!$I$8:$I$31,Y6,'Game Board'!$F$8:$F$31,Y7)</f>
        <v>0</v>
      </c>
      <c r="BB6" s="341">
        <f>SUMIFS('Game Board'!$H$8:$H$31,'Game Board'!$F$8:$F$31,Y6,'Game Board'!$I$8:$I$31,Y7)+SUMIFS('Game Board'!$G$8:$G$31,'Game Board'!$I$8:$I$31,Y6,'Game Board'!$F$8:$F$31,Y7)</f>
        <v>0</v>
      </c>
      <c r="BC6" s="341">
        <f t="shared" ref="BC6:BC7" si="390">BA6-BB6</f>
        <v>0</v>
      </c>
      <c r="BD6" s="341">
        <f t="shared" ref="BD6:BD7" si="391">AY6*1+AX6*3</f>
        <v>0</v>
      </c>
      <c r="BE6" s="341">
        <f>IF(Y6&lt;&gt;"",SUMPRODUCT((AH4:AH7=AH6)*(BD4:BD7&gt;BD6)*1),0)</f>
        <v>0</v>
      </c>
      <c r="BF6" s="341">
        <f>IF(Y6&lt;&gt;"",SUMPRODUCT((BE4:BE7=BE6)*(BC4:BC7&gt;BC6)*1),0)</f>
        <v>0</v>
      </c>
      <c r="BG6" s="341">
        <f>BE6+BF6</f>
        <v>0</v>
      </c>
      <c r="BH6" s="341">
        <f>IF(Y6&lt;&gt;"",SUMPRODUCT((BG4:BG7=BG6)*(BE4:BE7=BE6)*(BA4:BA7&gt;BA6)*1),0)</f>
        <v>0</v>
      </c>
      <c r="BI6" s="341">
        <f t="shared" ref="BI6:BI19" si="392">AW6+BG6+BH6</f>
        <v>1</v>
      </c>
      <c r="BJ6" s="341">
        <f>SUMPRODUCT((BI4:BI7=BI6)*(A4:A7&gt;A6)*1)</f>
        <v>2</v>
      </c>
      <c r="BK6" s="341">
        <f t="shared" si="199"/>
        <v>3</v>
      </c>
      <c r="BL6" s="341" t="str">
        <f t="shared" si="200"/>
        <v>Guinea</v>
      </c>
      <c r="BM6" s="341">
        <f t="shared" ca="1" si="201"/>
        <v>0</v>
      </c>
      <c r="BN6" s="341">
        <f ca="1">SUMPRODUCT((OFFSET('Game Board'!$G$8:$G$31,0,BN$1)&lt;&gt;"")*(OFFSET('Game Board'!$F$8:$F$31,0,BN$1)=$C6)*(OFFSET('Game Board'!$G$8:$G$31,0,BN$1)&gt;OFFSET('Game Board'!$H$8:$H$31,0,BN$1))*1)+SUMPRODUCT((OFFSET('Game Board'!$G$8:$G$31,0,BN$1)&lt;&gt;"")*(OFFSET('Game Board'!$I$8:$I$31,0,BN$1)=$C6)*(OFFSET('Game Board'!$H$8:$H$31,0,BN$1)&gt;OFFSET('Game Board'!$G$8:$G$31,0,BN$1))*1)</f>
        <v>0</v>
      </c>
      <c r="BO6" s="341">
        <f ca="1">SUMPRODUCT((OFFSET('Game Board'!$G$8:$G$31,0,BN$1)&lt;&gt;"")*(OFFSET('Game Board'!$F$8:$F$31,0,BN$1)=$C6)*(OFFSET('Game Board'!$G$8:$G$31,0,BN$1)=OFFSET('Game Board'!$H$8:$H$31,0,BN$1))*1)+SUMPRODUCT((OFFSET('Game Board'!$G$8:$G$31,0,BN$1)&lt;&gt;"")*(OFFSET('Game Board'!$I$8:$I$31,0,BN$1)=$C6)*(OFFSET('Game Board'!$G$8:$G$31,0,BN$1)=OFFSET('Game Board'!$H$8:$H$31,0,BN$1))*1)</f>
        <v>0</v>
      </c>
      <c r="BP6" s="341">
        <f ca="1">SUMPRODUCT((OFFSET('Game Board'!$G$8:$G$31,0,BN$1)&lt;&gt;"")*(OFFSET('Game Board'!$F$8:$F$31,0,BN$1)=$C6)*(OFFSET('Game Board'!$G$8:$G$31,0,BN$1)&lt;OFFSET('Game Board'!$H$8:$H$31,0,BN$1))*1)+SUMPRODUCT((OFFSET('Game Board'!$G$8:$G$31,0,BN$1)&lt;&gt;"")*(OFFSET('Game Board'!$I$8:$I$31,0,BN$1)=$C6)*(OFFSET('Game Board'!$H$8:$H$31,0,BN$1)&lt;OFFSET('Game Board'!$G$8:$G$31,0,BN$1))*1)</f>
        <v>0</v>
      </c>
      <c r="BQ6" s="341">
        <f ca="1">SUMIF(OFFSET('Game Board'!$F$8:$F$31,0,BN$1),$C6,OFFSET('Game Board'!$G$8:$G$31,0,BN$1))+SUMIF(OFFSET('Game Board'!$I$8:$I$31,0,BN$1),$C6,OFFSET('Game Board'!$H$8:$H$31,0,BN$1))</f>
        <v>0</v>
      </c>
      <c r="BR6" s="341">
        <f ca="1">SUMIF(OFFSET('Game Board'!$F$8:$F$31,0,BN$1),$C6,OFFSET('Game Board'!$H$8:$H$31,0,BN$1))+SUMIF(OFFSET('Game Board'!$I$8:$I$31,0,BN$1),$C6,OFFSET('Game Board'!$G$8:$G$31,0,BN$1))</f>
        <v>0</v>
      </c>
      <c r="BS6" s="341">
        <f t="shared" ca="1" si="202"/>
        <v>0</v>
      </c>
      <c r="BT6" s="341">
        <f t="shared" ca="1" si="203"/>
        <v>0</v>
      </c>
      <c r="BU6" s="341">
        <f t="shared" ca="1" si="204"/>
        <v>14</v>
      </c>
      <c r="BV6" s="341">
        <f>'Tournament Setup'!$F8</f>
        <v>0</v>
      </c>
      <c r="BW6" s="341">
        <f ca="1">RANK(BT6,BT4:BT7)</f>
        <v>1</v>
      </c>
      <c r="BX6" s="341">
        <f ca="1">SUMPRODUCT((BW4:BW7=BW6)*(BS4:BS7&gt;BS6)*1)</f>
        <v>0</v>
      </c>
      <c r="BY6" s="341">
        <f t="shared" ca="1" si="205"/>
        <v>1</v>
      </c>
      <c r="BZ6" s="341">
        <f ca="1">SUMPRODUCT((BW4:BW7=BW6)*(BS4:BS7=BS6)*(BQ4:BQ7&gt;BQ6)*1)</f>
        <v>0</v>
      </c>
      <c r="CA6" s="341">
        <f t="shared" ca="1" si="206"/>
        <v>1</v>
      </c>
      <c r="CB6" s="341">
        <f ca="1">RANK(CA6,CA4:CA7,1)+COUNTIF(CA4:CA6,CA6)-1</f>
        <v>3</v>
      </c>
      <c r="CC6" s="341">
        <v>3</v>
      </c>
      <c r="CD6" s="341" t="str">
        <f ca="1">INDEX(BL4:BL7,MATCH(CC6,CB4:CB7,0),0)</f>
        <v>Guinea</v>
      </c>
      <c r="CE6" s="341">
        <f ca="1">INDEX(CA4:CA7,MATCH(CD6,BL4:BL7,0),0)</f>
        <v>1</v>
      </c>
      <c r="CF6" s="341" t="str">
        <f ca="1">IF(AND(CF5&lt;&gt;"",CE6=1),CD6,"")</f>
        <v>Guinea</v>
      </c>
      <c r="CG6" s="341" t="str">
        <f ca="1">IF(CG5&lt;&gt;"",CD6,"")</f>
        <v/>
      </c>
      <c r="CH6" s="341" t="str">
        <f ca="1">IF(CE7=3,CD6,"")</f>
        <v/>
      </c>
      <c r="CI6" s="341">
        <f ca="1">SUMPRODUCT((OFFSET('Game Board'!$F$8:$F$31,0,BN$1)=CF6)*(OFFSET('Game Board'!$I$8:$I$31,0,BN$1)=CF4)*(OFFSET('Game Board'!$G$8:$G$31,0,BN$1)&gt;OFFSET('Game Board'!$H$8:$H$31,0,BN$1))*1)+SUMPRODUCT((OFFSET('Game Board'!$I$8:$I$31,0,BN$1)=CF6)*(OFFSET('Game Board'!$F$8:$F$31,0,BN$1)=CF4)*(OFFSET('Game Board'!$H$8:$H$31,0,BN$1)&gt;OFFSET('Game Board'!$G$8:$G$31,0,BN$1))*1)+SUMPRODUCT((OFFSET('Game Board'!$F$8:$F$31,0,BN$1)=CF6)*(OFFSET('Game Board'!$I$8:$I$31,0,BN$1)=CF5)*(OFFSET('Game Board'!$G$8:$G$31,0,BN$1)&gt;OFFSET('Game Board'!$H$8:$H$31,0,BN$1))*1)+SUMPRODUCT((OFFSET('Game Board'!$I$8:$I$31,0,BN$1)=CF6)*(OFFSET('Game Board'!$F$8:$F$31,0,BN$1)=CF5)*(OFFSET('Game Board'!$H$8:$H$31,0,BN$1)&gt;OFFSET('Game Board'!$G$8:$G$31,0,BN$1))*1)+SUMPRODUCT((OFFSET('Game Board'!$F$8:$F$31,0,BN$1)=CF6)*(OFFSET('Game Board'!$I$8:$I$31,0,BN$1)=CF7)*(OFFSET('Game Board'!$G$8:$G$31,0,BN$1)&gt;OFFSET('Game Board'!$H$8:$H$31,0,BN$1))*1)+SUMPRODUCT((OFFSET('Game Board'!$I$8:$I$31,0,BN$1)=CF6)*(OFFSET('Game Board'!$F$8:$F$31,0,BN$1)=CF7)*(OFFSET('Game Board'!$H$8:$H$31,0,BN$1)&gt;OFFSET('Game Board'!$G$8:$G$31,0,BN$1))*1)</f>
        <v>0</v>
      </c>
      <c r="CJ6" s="341">
        <f ca="1">SUMPRODUCT((OFFSET('Game Board'!$F$8:$F$31,0,BN$1)=CF6)*(OFFSET('Game Board'!$I$8:$I$31,0,BN$1)=CF4)*(OFFSET('Game Board'!$G$8:$G$31,0,BN$1)=OFFSET('Game Board'!$H$8:$H$31,0,BN$1))*1)+SUMPRODUCT((OFFSET('Game Board'!$I$8:$I$31,0,BN$1)=CF6)*(OFFSET('Game Board'!$F$8:$F$31,0,BN$1)=CF4)*(OFFSET('Game Board'!$G$8:$G$31,0,BN$1)=OFFSET('Game Board'!$H$8:$H$31,0,BN$1))*1)+SUMPRODUCT((OFFSET('Game Board'!$F$8:$F$31,0,BN$1)=CF6)*(OFFSET('Game Board'!$I$8:$I$31,0,BN$1)=CF5)*(OFFSET('Game Board'!$G$8:$G$31,0,BN$1)=OFFSET('Game Board'!$H$8:$H$31,0,BN$1))*1)+SUMPRODUCT((OFFSET('Game Board'!$I$8:$I$31,0,BN$1)=CF6)*(OFFSET('Game Board'!$F$8:$F$31,0,BN$1)=CF5)*(OFFSET('Game Board'!$G$8:$G$31,0,BN$1)=OFFSET('Game Board'!$H$8:$H$31,0,BN$1))*1)+SUMPRODUCT((OFFSET('Game Board'!$F$8:$F$31,0,BN$1)=CF6)*(OFFSET('Game Board'!$I$8:$I$31,0,BN$1)=CF7)*(OFFSET('Game Board'!$G$8:$G$31,0,BN$1)=OFFSET('Game Board'!$H$8:$H$31,0,BN$1))*1)+SUMPRODUCT((OFFSET('Game Board'!$I$8:$I$31,0,BN$1)=CF6)*(OFFSET('Game Board'!$F$8:$F$31,0,BN$1)=CF7)*(OFFSET('Game Board'!$G$8:$G$31,0,BN$1)=OFFSET('Game Board'!$H$8:$H$31,0,BN$1))*1)</f>
        <v>3</v>
      </c>
      <c r="CK6" s="341">
        <f ca="1">SUMPRODUCT((OFFSET('Game Board'!$F$8:$F$31,0,BN$1)=CF6)*(OFFSET('Game Board'!$I$8:$I$31,0,BN$1)=CF4)*(OFFSET('Game Board'!$G$8:$G$31,0,BN$1)&lt;OFFSET('Game Board'!$H$8:$H$31,0,BN$1))*1)+SUMPRODUCT((OFFSET('Game Board'!$I$8:$I$31,0,BN$1)=CF6)*(OFFSET('Game Board'!$F$8:$F$31,0,BN$1)=CF4)*(OFFSET('Game Board'!$H$8:$H$31,0,BN$1)&lt;OFFSET('Game Board'!$G$8:$G$31,0,BN$1))*1)+SUMPRODUCT((OFFSET('Game Board'!$F$8:$F$31,0,BN$1)=CF6)*(OFFSET('Game Board'!$I$8:$I$31,0,BN$1)=CF5)*(OFFSET('Game Board'!$G$8:$G$31,0,BN$1)&lt;OFFSET('Game Board'!$H$8:$H$31,0,BN$1))*1)+SUMPRODUCT((OFFSET('Game Board'!$I$8:$I$31,0,BN$1)=CF6)*(OFFSET('Game Board'!$F$8:$F$31,0,BN$1)=CF5)*(OFFSET('Game Board'!$H$8:$H$31,0,BN$1)&lt;OFFSET('Game Board'!$G$8:$G$31,0,BN$1))*1)+SUMPRODUCT((OFFSET('Game Board'!$F$8:$F$31,0,BN$1)=CF6)*(OFFSET('Game Board'!$I$8:$I$31,0,BN$1)=CF7)*(OFFSET('Game Board'!$G$8:$G$31,0,BN$1)&lt;OFFSET('Game Board'!$H$8:$H$31,0,BN$1))*1)+SUMPRODUCT((OFFSET('Game Board'!$I$8:$I$31,0,BN$1)=CF6)*(OFFSET('Game Board'!$F$8:$F$31,0,BN$1)=CF7)*(OFFSET('Game Board'!$H$8:$H$31,0,BN$1)&lt;OFFSET('Game Board'!$G$8:$G$31,0,BN$1))*1)</f>
        <v>0</v>
      </c>
      <c r="CL6" s="341">
        <f ca="1">SUMIFS(OFFSET('Game Board'!$G$8:$G$31,0,BN$1),OFFSET('Game Board'!$F$8:$F$31,0,BN$1),CF6,OFFSET('Game Board'!$I$8:$I$31,0,BN$1),CF4)+SUMIFS(OFFSET('Game Board'!$G$8:$G$31,0,BN$1),OFFSET('Game Board'!$F$8:$F$31,0,BN$1),CF6,OFFSET('Game Board'!$I$8:$I$31,0,BN$1),CF5)+SUMIFS(OFFSET('Game Board'!$G$8:$G$31,0,BN$1),OFFSET('Game Board'!$F$8:$F$31,0,BN$1),CF6,OFFSET('Game Board'!$I$8:$I$31,0,BN$1),CF7)+SUMIFS(OFFSET('Game Board'!$H$8:$H$31,0,BN$1),OFFSET('Game Board'!$I$8:$I$31,0,BN$1),CF6,OFFSET('Game Board'!$F$8:$F$31,0,BN$1),CF4)+SUMIFS(OFFSET('Game Board'!$H$8:$H$31,0,BN$1),OFFSET('Game Board'!$I$8:$I$31,0,BN$1),CF6,OFFSET('Game Board'!$F$8:$F$31,0,BN$1),CF5)+SUMIFS(OFFSET('Game Board'!$H$8:$H$31,0,BN$1),OFFSET('Game Board'!$I$8:$I$31,0,BN$1),CF6,OFFSET('Game Board'!$F$8:$F$31,0,BN$1),CF7)</f>
        <v>0</v>
      </c>
      <c r="CM6" s="341">
        <f ca="1">SUMIFS(OFFSET('Game Board'!$H$8:$H$31,0,BN$1),OFFSET('Game Board'!$F$8:$F$31,0,BN$1),CF6,OFFSET('Game Board'!$I$8:$I$31,0,BN$1),CF4)+SUMIFS(OFFSET('Game Board'!$H$8:$H$31,0,BN$1),OFFSET('Game Board'!$F$8:$F$31,0,BN$1),CF6,OFFSET('Game Board'!$I$8:$I$31,0,BN$1),CF5)+SUMIFS(OFFSET('Game Board'!$H$8:$H$31,0,BN$1),OFFSET('Game Board'!$F$8:$F$31,0,BN$1),CF6,OFFSET('Game Board'!$I$8:$I$31,0,BN$1),CF7)+SUMIFS(OFFSET('Game Board'!$G$8:$G$31,0,BN$1),OFFSET('Game Board'!$I$8:$I$31,0,BN$1),CF6,OFFSET('Game Board'!$F$8:$F$31,0,BN$1),CF4)+SUMIFS(OFFSET('Game Board'!$G$8:$G$31,0,BN$1),OFFSET('Game Board'!$I$8:$I$31,0,BN$1),CF6,OFFSET('Game Board'!$F$8:$F$31,0,BN$1),CF5)+SUMIFS(OFFSET('Game Board'!$G$8:$G$31,0,BN$1),OFFSET('Game Board'!$I$8:$I$31,0,BN$1),CF6,OFFSET('Game Board'!$F$8:$F$31,0,BN$1),CF7)</f>
        <v>0</v>
      </c>
      <c r="CN6" s="341">
        <f t="shared" ca="1" si="207"/>
        <v>0</v>
      </c>
      <c r="CO6" s="341">
        <f t="shared" ca="1" si="208"/>
        <v>3</v>
      </c>
      <c r="CP6" s="341">
        <f ca="1">IF(CF6&lt;&gt;"",SUMPRODUCT((CE4:CE7=CE6)*(CO4:CO7&gt;CO6)*1),0)</f>
        <v>0</v>
      </c>
      <c r="CQ6" s="341">
        <f ca="1">IF(CF6&lt;&gt;"",SUMPRODUCT((CP4:CP7=CP6)*(CN4:CN7&gt;CN6)*1),0)</f>
        <v>0</v>
      </c>
      <c r="CR6" s="341">
        <f t="shared" ca="1" si="1"/>
        <v>0</v>
      </c>
      <c r="CS6" s="341">
        <f ca="1">IF(CF6&lt;&gt;"",SUMPRODUCT((CR4:CR7=CR6)*(CP4:CP7=CP6)*(CL4:CL7&gt;CL6)*1),0)</f>
        <v>0</v>
      </c>
      <c r="CT6" s="341">
        <f t="shared" ca="1" si="209"/>
        <v>1</v>
      </c>
      <c r="CU6" s="341">
        <f ca="1">SUMPRODUCT((OFFSET('Game Board'!$F$8:$F$31,0,BN$1)=CG6)*(OFFSET('Game Board'!$I$8:$I$31,0,BN$1)=CG5)*(OFFSET('Game Board'!$G$8:$G$31,0,BN$1)&gt;OFFSET('Game Board'!$H$8:$H$31,0,BN$1))*1)+SUMPRODUCT((OFFSET('Game Board'!$I$8:$I$31,0,BN$1)=CG6)*(OFFSET('Game Board'!$F$8:$F$31,0,BN$1)=CG5)*(OFFSET('Game Board'!$H$8:$H$31,0,BN$1)&gt;OFFSET('Game Board'!$G$8:$G$31,0,BN$1))*1)+SUMPRODUCT((OFFSET('Game Board'!$F$8:$F$31,0,BN$1)=CG6)*(OFFSET('Game Board'!$I$8:$I$31,0,BN$1)=CG7)*(OFFSET('Game Board'!$G$8:$G$31,0,BN$1)&gt;OFFSET('Game Board'!$H$8:$H$31,0,BN$1))*1)+SUMPRODUCT((OFFSET('Game Board'!$I$8:$I$31,0,BN$1)=CG6)*(OFFSET('Game Board'!$F$8:$F$31,0,BN$1)=CG7)*(OFFSET('Game Board'!$H$8:$H$31,0,BN$1)&gt;OFFSET('Game Board'!$G$8:$G$31,0,BN$1))*1)</f>
        <v>0</v>
      </c>
      <c r="CV6" s="341">
        <f ca="1">SUMPRODUCT((OFFSET('Game Board'!$F$8:$F$31,0,BN$1)=CG6)*(OFFSET('Game Board'!$I$8:$I$31,0,BN$1)=CG5)*(OFFSET('Game Board'!$G$8:$G$31,0,BN$1)=OFFSET('Game Board'!$H$8:$H$31,0,BN$1))*1)+SUMPRODUCT((OFFSET('Game Board'!$I$8:$I$31,0,BN$1)=CG6)*(OFFSET('Game Board'!$F$8:$F$31,0,BN$1)=CG5)*(OFFSET('Game Board'!$G$8:$G$31,0,BN$1)=OFFSET('Game Board'!$H$8:$H$31,0,BN$1))*1)+SUMPRODUCT((OFFSET('Game Board'!$F$8:$F$31,0,BN$1)=CG6)*(OFFSET('Game Board'!$I$8:$I$31,0,BN$1)=CG7)*(OFFSET('Game Board'!$G$8:$G$31,0,BN$1)=OFFSET('Game Board'!$H$8:$H$31,0,BN$1))*1)+SUMPRODUCT((OFFSET('Game Board'!$I$8:$I$31,0,BN$1)=CG6)*(OFFSET('Game Board'!$F$8:$F$31,0,BN$1)=CG7)*(OFFSET('Game Board'!$G$8:$G$31,0,BN$1)=OFFSET('Game Board'!$H$8:$H$31,0,BN$1))*1)</f>
        <v>0</v>
      </c>
      <c r="CW6" s="341">
        <f ca="1">SUMPRODUCT((OFFSET('Game Board'!$F$8:$F$31,0,BN$1)=CG6)*(OFFSET('Game Board'!$I$8:$I$31,0,BN$1)=CG5)*(OFFSET('Game Board'!$G$8:$G$31,0,BN$1)&lt;OFFSET('Game Board'!$H$8:$H$31,0,BN$1))*1)+SUMPRODUCT((OFFSET('Game Board'!$I$8:$I$31,0,BN$1)=CG6)*(OFFSET('Game Board'!$F$8:$F$31,0,BN$1)=CG5)*(OFFSET('Game Board'!$H$8:$H$31,0,BN$1)&lt;OFFSET('Game Board'!$G$8:$G$31,0,BN$1))*1)+SUMPRODUCT((OFFSET('Game Board'!$F$8:$F$31,0,BN$1)=CG6)*(OFFSET('Game Board'!$I$8:$I$31,0,BN$1)=CG7)*(OFFSET('Game Board'!$G$8:$G$31,0,BN$1)&lt;OFFSET('Game Board'!$H$8:$H$31,0,BN$1))*1)+SUMPRODUCT((OFFSET('Game Board'!$I$8:$I$31,0,BN$1)=CG6)*(OFFSET('Game Board'!$F$8:$F$31,0,BN$1)=CG7)*(OFFSET('Game Board'!$H$8:$H$31,0,BN$1)&lt;OFFSET('Game Board'!$G$8:$G$31,0,BN$1))*1)</f>
        <v>0</v>
      </c>
      <c r="CX6" s="341">
        <f ca="1">SUMIFS(OFFSET('Game Board'!$G$8:$G$31,0,BN$1),OFFSET('Game Board'!$F$8:$F$31,0,BN$1),CG6,OFFSET('Game Board'!$I$8:$I$31,0,BN$1),CG5)+SUMIFS(OFFSET('Game Board'!$G$8:$G$31,0,BN$1),OFFSET('Game Board'!$F$8:$F$31,0,BN$1),CG6,OFFSET('Game Board'!$I$8:$I$31,0,BN$1),CG7)+SUMIFS(OFFSET('Game Board'!$H$8:$H$31,0,BN$1),OFFSET('Game Board'!$I$8:$I$31,0,BN$1),CG6,OFFSET('Game Board'!$F$8:$F$31,0,BN$1),CG5)+SUMIFS(OFFSET('Game Board'!$H$8:$H$31,0,BN$1),OFFSET('Game Board'!$I$8:$I$31,0,BN$1),CG6,OFFSET('Game Board'!$F$8:$F$31,0,BN$1),CG7)</f>
        <v>0</v>
      </c>
      <c r="CY6" s="341">
        <f ca="1">SUMIFS(OFFSET('Game Board'!$H$8:$H$31,0,BN$1),OFFSET('Game Board'!$F$8:$F$31,0,BN$1),CG6,OFFSET('Game Board'!$I$8:$I$31,0,BN$1),CG5)+SUMIFS(OFFSET('Game Board'!$H$8:$H$31,0,BN$1),OFFSET('Game Board'!$F$8:$F$31,0,BN$1),CG6,OFFSET('Game Board'!$I$8:$I$31,0,BN$1),CG7)+SUMIFS(OFFSET('Game Board'!$G$8:$G$31,0,BN$1),OFFSET('Game Board'!$I$8:$I$31,0,BN$1),CG6,OFFSET('Game Board'!$F$8:$F$31,0,BN$1),CG5)+SUMIFS(OFFSET('Game Board'!$G$8:$G$31,0,BN$1),OFFSET('Game Board'!$I$8:$I$31,0,BN$1),CG6,OFFSET('Game Board'!$F$8:$F$31,0,BN$1),CG7)</f>
        <v>0</v>
      </c>
      <c r="CZ6" s="341">
        <f t="shared" ca="1" si="210"/>
        <v>0</v>
      </c>
      <c r="DA6" s="341">
        <f t="shared" ca="1" si="211"/>
        <v>0</v>
      </c>
      <c r="DB6" s="341">
        <f ca="1">IF(CG6&lt;&gt;"",SUMPRODUCT((CE4:CE7=CE6)*(DA4:DA7&gt;DA6)*1),0)</f>
        <v>0</v>
      </c>
      <c r="DC6" s="341">
        <f ca="1">IF(CG6&lt;&gt;"",SUMPRODUCT((DB4:DB7=DB6)*(CZ4:CZ7&gt;CZ6)*1),0)</f>
        <v>0</v>
      </c>
      <c r="DD6" s="341">
        <f t="shared" ca="1" si="212"/>
        <v>0</v>
      </c>
      <c r="DE6" s="341">
        <f ca="1">IF(CG6&lt;&gt;"",SUMPRODUCT((DD4:DD7=DD6)*(DB4:DB7=DB6)*(CX4:CX7&gt;CX6)*1),0)</f>
        <v>0</v>
      </c>
      <c r="DF6" s="341">
        <f t="shared" ca="1" si="213"/>
        <v>1</v>
      </c>
      <c r="DG6" s="341">
        <f ca="1">SUMPRODUCT((OFFSET('Game Board'!$F$8:$F$31,0,BN$1)=CH6)*(OFFSET('Game Board'!$I$8:$I$31,0,BN$1)=CH7)*(OFFSET('Game Board'!$G$8:$G$31,0,BN$1)&gt;OFFSET('Game Board'!$H$8:$H$31,0,BN$1))*1)+SUMPRODUCT((OFFSET('Game Board'!$I$8:$I$31,0,BN$1)=CH6)*(OFFSET('Game Board'!$F$8:$F$31,0,BN$1)=CH7)*(OFFSET('Game Board'!$H$8:$H$31,0,BN$1)&gt;OFFSET('Game Board'!$G$8:$G$31,0,BN$1))*1)</f>
        <v>0</v>
      </c>
      <c r="DH6" s="341">
        <f ca="1">SUMPRODUCT((OFFSET('Game Board'!$F$8:$F$31,0,BN$1)=CH6)*(OFFSET('Game Board'!$I$8:$I$31,0,BN$1)=CH7)*(OFFSET('Game Board'!$G$8:$G$31,0,BN$1)=OFFSET('Game Board'!$H$8:$H$31,0,BN$1))*1)+SUMPRODUCT((OFFSET('Game Board'!$I$8:$I$31,0,BN$1)=CH6)*(OFFSET('Game Board'!$F$8:$F$31,0,BN$1)=CH7)*(OFFSET('Game Board'!$H$8:$H$31,0,BN$1)=OFFSET('Game Board'!$G$8:$G$31,0,BN$1))*1)</f>
        <v>0</v>
      </c>
      <c r="DI6" s="341">
        <f ca="1">SUMPRODUCT((OFFSET('Game Board'!$F$8:$F$31,0,BN$1)=CH6)*(OFFSET('Game Board'!$I$8:$I$31,0,BN$1)=CH7)*(OFFSET('Game Board'!$G$8:$G$31,0,BN$1)&lt;OFFSET('Game Board'!$H$8:$H$31,0,BN$1))*1)+SUMPRODUCT((OFFSET('Game Board'!$I$8:$I$31,0,BN$1)=CH6)*(OFFSET('Game Board'!$F$8:$F$31,0,BN$1)=CH7)*(OFFSET('Game Board'!$H$8:$H$31,0,BN$1)&lt;OFFSET('Game Board'!$G$8:$G$31,0,BN$1))*1)</f>
        <v>0</v>
      </c>
      <c r="DJ6" s="341">
        <f ca="1">SUMIFS(OFFSET('Game Board'!$G$8:$G$31,0,BN$1),OFFSET('Game Board'!$F$8:$F$31,0,BN$1),CH6,OFFSET('Game Board'!$I$8:$I$31,0,BN$1),CH7)+SUMIFS(OFFSET('Game Board'!$H$8:$H$31,0,BN$1),OFFSET('Game Board'!$I$8:$I$31,0,BN$1),CH6,OFFSET('Game Board'!$F$8:$F$31,0,BN$1),CH7)</f>
        <v>0</v>
      </c>
      <c r="DK6" s="341">
        <f ca="1">SUMIFS(OFFSET('Game Board'!$H$8:$H$31,0,BN$1),OFFSET('Game Board'!$F$8:$F$31,0,BN$1),CH6,OFFSET('Game Board'!$I$8:$I$31,0,BN$1),CH7)+SUMIFS(OFFSET('Game Board'!$G$8:$G$31,0,BN$1),OFFSET('Game Board'!$I$8:$I$31,0,BN$1),CH6,OFFSET('Game Board'!$F$8:$F$31,0,BN$1),CH7)</f>
        <v>0</v>
      </c>
      <c r="DL6" s="341">
        <f t="shared" ref="DL6:DL7" ca="1" si="393">DJ6-DK6</f>
        <v>0</v>
      </c>
      <c r="DM6" s="341">
        <f t="shared" ref="DM6:DM7" ca="1" si="394">DH6*1+DG6*3</f>
        <v>0</v>
      </c>
      <c r="DN6" s="341">
        <f ca="1">IF(CH6&lt;&gt;"",SUMPRODUCT((CQ4:CQ7=CQ6)*(DM4:DM7&gt;DM6)*1),0)</f>
        <v>0</v>
      </c>
      <c r="DO6" s="341">
        <f ca="1">IF(CH6&lt;&gt;"",SUMPRODUCT((DN4:DN7=DN6)*(DL4:DL7&gt;DL6)*1),0)</f>
        <v>0</v>
      </c>
      <c r="DP6" s="341">
        <f ca="1">DN6+DO6</f>
        <v>0</v>
      </c>
      <c r="DQ6" s="341">
        <f ca="1">IF(CH6&lt;&gt;"",SUMPRODUCT((DP4:DP7=DP6)*(DN4:DN7=DN6)*(DJ4:DJ7&gt;DJ6)*1),0)</f>
        <v>0</v>
      </c>
      <c r="DR6" s="341">
        <f t="shared" ref="DR6:DR19" ca="1" si="395">DF6+DP6+DQ6</f>
        <v>1</v>
      </c>
      <c r="DS6" s="341">
        <f ca="1">SUMPRODUCT((DR4:DR7=DR6)*(BU4:BU7&gt;BU6)*1)</f>
        <v>2</v>
      </c>
      <c r="DT6" s="341">
        <f t="shared" ca="1" si="214"/>
        <v>3</v>
      </c>
      <c r="DU6" s="341" t="str">
        <f t="shared" si="215"/>
        <v>Guinea</v>
      </c>
      <c r="DV6" s="341">
        <f t="shared" ca="1" si="216"/>
        <v>0</v>
      </c>
      <c r="DW6" s="341">
        <f ca="1">SUMPRODUCT((OFFSET('Game Board'!$G$8:$G$31,0,DW$1)&lt;&gt;"")*(OFFSET('Game Board'!$F$8:$F$31,0,DW$1)=$C6)*(OFFSET('Game Board'!$G$8:$G$31,0,DW$1)&gt;OFFSET('Game Board'!$H$8:$H$31,0,DW$1))*1)+SUMPRODUCT((OFFSET('Game Board'!$G$8:$G$31,0,DW$1)&lt;&gt;"")*(OFFSET('Game Board'!$I$8:$I$31,0,DW$1)=$C6)*(OFFSET('Game Board'!$H$8:$H$31,0,DW$1)&gt;OFFSET('Game Board'!$G$8:$G$31,0,DW$1))*1)</f>
        <v>0</v>
      </c>
      <c r="DX6" s="341">
        <f ca="1">SUMPRODUCT((OFFSET('Game Board'!$G$8:$G$31,0,DW$1)&lt;&gt;"")*(OFFSET('Game Board'!$F$8:$F$31,0,DW$1)=$C6)*(OFFSET('Game Board'!$G$8:$G$31,0,DW$1)=OFFSET('Game Board'!$H$8:$H$31,0,DW$1))*1)+SUMPRODUCT((OFFSET('Game Board'!$G$8:$G$31,0,DW$1)&lt;&gt;"")*(OFFSET('Game Board'!$I$8:$I$31,0,DW$1)=$C6)*(OFFSET('Game Board'!$G$8:$G$31,0,DW$1)=OFFSET('Game Board'!$H$8:$H$31,0,DW$1))*1)</f>
        <v>0</v>
      </c>
      <c r="DY6" s="341">
        <f ca="1">SUMPRODUCT((OFFSET('Game Board'!$G$8:$G$31,0,DW$1)&lt;&gt;"")*(OFFSET('Game Board'!$F$8:$F$31,0,DW$1)=$C6)*(OFFSET('Game Board'!$G$8:$G$31,0,DW$1)&lt;OFFSET('Game Board'!$H$8:$H$31,0,DW$1))*1)+SUMPRODUCT((OFFSET('Game Board'!$G$8:$G$31,0,DW$1)&lt;&gt;"")*(OFFSET('Game Board'!$I$8:$I$31,0,DW$1)=$C6)*(OFFSET('Game Board'!$H$8:$H$31,0,DW$1)&lt;OFFSET('Game Board'!$G$8:$G$31,0,DW$1))*1)</f>
        <v>0</v>
      </c>
      <c r="DZ6" s="341">
        <f ca="1">SUMIF(OFFSET('Game Board'!$F$8:$F$31,0,DW$1),$C6,OFFSET('Game Board'!$G$8:$G$31,0,DW$1))+SUMIF(OFFSET('Game Board'!$I$8:$I$31,0,DW$1),$C6,OFFSET('Game Board'!$H$8:$H$31,0,DW$1))</f>
        <v>0</v>
      </c>
      <c r="EA6" s="341">
        <f ca="1">SUMIF(OFFSET('Game Board'!$F$8:$F$31,0,DW$1),$C6,OFFSET('Game Board'!$H$8:$H$31,0,DW$1))+SUMIF(OFFSET('Game Board'!$I$8:$I$31,0,DW$1),$C6,OFFSET('Game Board'!$G$8:$G$31,0,DW$1))</f>
        <v>0</v>
      </c>
      <c r="EB6" s="341">
        <f t="shared" ca="1" si="217"/>
        <v>0</v>
      </c>
      <c r="EC6" s="341">
        <f t="shared" ca="1" si="218"/>
        <v>0</v>
      </c>
      <c r="ED6" s="341">
        <f t="shared" ca="1" si="219"/>
        <v>14</v>
      </c>
      <c r="EE6" s="341">
        <f>'Tournament Setup'!$F8</f>
        <v>0</v>
      </c>
      <c r="EF6" s="341">
        <f ca="1">RANK(EC6,EC4:EC7)</f>
        <v>1</v>
      </c>
      <c r="EG6" s="341">
        <f ca="1">SUMPRODUCT((EF4:EF7=EF6)*(EB4:EB7&gt;EB6)*1)</f>
        <v>0</v>
      </c>
      <c r="EH6" s="341">
        <f t="shared" ca="1" si="220"/>
        <v>1</v>
      </c>
      <c r="EI6" s="341">
        <f ca="1">SUMPRODUCT((EF4:EF7=EF6)*(EB4:EB7=EB6)*(DZ4:DZ7&gt;DZ6)*1)</f>
        <v>0</v>
      </c>
      <c r="EJ6" s="341">
        <f t="shared" ca="1" si="221"/>
        <v>1</v>
      </c>
      <c r="EK6" s="341">
        <f ca="1">RANK(EJ6,EJ4:EJ7,1)+COUNTIF(EJ4:EJ6,EJ6)-1</f>
        <v>3</v>
      </c>
      <c r="EL6" s="341">
        <v>3</v>
      </c>
      <c r="EM6" s="341" t="str">
        <f ca="1">INDEX(DU4:DU7,MATCH(EL6,EK4:EK7,0),0)</f>
        <v>Guinea</v>
      </c>
      <c r="EN6" s="341">
        <f ca="1">INDEX(EJ4:EJ7,MATCH(EM6,DU4:DU7,0),0)</f>
        <v>1</v>
      </c>
      <c r="EO6" s="341" t="str">
        <f ca="1">IF(AND(EO5&lt;&gt;"",EN6=1),EM6,"")</f>
        <v>Guinea</v>
      </c>
      <c r="EP6" s="341" t="str">
        <f ca="1">IF(EP5&lt;&gt;"",EM6,"")</f>
        <v/>
      </c>
      <c r="EQ6" s="341" t="str">
        <f ca="1">IF(EN7=3,EM6,"")</f>
        <v/>
      </c>
      <c r="ER6" s="341">
        <f ca="1">SUMPRODUCT((OFFSET('Game Board'!$F$8:$F$31,0,DW$1)=EO6)*(OFFSET('Game Board'!$I$8:$I$31,0,DW$1)=EO4)*(OFFSET('Game Board'!$G$8:$G$31,0,DW$1)&gt;OFFSET('Game Board'!$H$8:$H$31,0,DW$1))*1)+SUMPRODUCT((OFFSET('Game Board'!$I$8:$I$31,0,DW$1)=EO6)*(OFFSET('Game Board'!$F$8:$F$31,0,DW$1)=EO4)*(OFFSET('Game Board'!$H$8:$H$31,0,DW$1)&gt;OFFSET('Game Board'!$G$8:$G$31,0,DW$1))*1)+SUMPRODUCT((OFFSET('Game Board'!$F$8:$F$31,0,DW$1)=EO6)*(OFFSET('Game Board'!$I$8:$I$31,0,DW$1)=EO5)*(OFFSET('Game Board'!$G$8:$G$31,0,DW$1)&gt;OFFSET('Game Board'!$H$8:$H$31,0,DW$1))*1)+SUMPRODUCT((OFFSET('Game Board'!$I$8:$I$31,0,DW$1)=EO6)*(OFFSET('Game Board'!$F$8:$F$31,0,DW$1)=EO5)*(OFFSET('Game Board'!$H$8:$H$31,0,DW$1)&gt;OFFSET('Game Board'!$G$8:$G$31,0,DW$1))*1)+SUMPRODUCT((OFFSET('Game Board'!$F$8:$F$31,0,DW$1)=EO6)*(OFFSET('Game Board'!$I$8:$I$31,0,DW$1)=EO7)*(OFFSET('Game Board'!$G$8:$G$31,0,DW$1)&gt;OFFSET('Game Board'!$H$8:$H$31,0,DW$1))*1)+SUMPRODUCT((OFFSET('Game Board'!$I$8:$I$31,0,DW$1)=EO6)*(OFFSET('Game Board'!$F$8:$F$31,0,DW$1)=EO7)*(OFFSET('Game Board'!$H$8:$H$31,0,DW$1)&gt;OFFSET('Game Board'!$G$8:$G$31,0,DW$1))*1)</f>
        <v>0</v>
      </c>
      <c r="ES6" s="341">
        <f ca="1">SUMPRODUCT((OFFSET('Game Board'!$F$8:$F$31,0,DW$1)=EO6)*(OFFSET('Game Board'!$I$8:$I$31,0,DW$1)=EO4)*(OFFSET('Game Board'!$G$8:$G$31,0,DW$1)=OFFSET('Game Board'!$H$8:$H$31,0,DW$1))*1)+SUMPRODUCT((OFFSET('Game Board'!$I$8:$I$31,0,DW$1)=EO6)*(OFFSET('Game Board'!$F$8:$F$31,0,DW$1)=EO4)*(OFFSET('Game Board'!$G$8:$G$31,0,DW$1)=OFFSET('Game Board'!$H$8:$H$31,0,DW$1))*1)+SUMPRODUCT((OFFSET('Game Board'!$F$8:$F$31,0,DW$1)=EO6)*(OFFSET('Game Board'!$I$8:$I$31,0,DW$1)=EO5)*(OFFSET('Game Board'!$G$8:$G$31,0,DW$1)=OFFSET('Game Board'!$H$8:$H$31,0,DW$1))*1)+SUMPRODUCT((OFFSET('Game Board'!$I$8:$I$31,0,DW$1)=EO6)*(OFFSET('Game Board'!$F$8:$F$31,0,DW$1)=EO5)*(OFFSET('Game Board'!$G$8:$G$31,0,DW$1)=OFFSET('Game Board'!$H$8:$H$31,0,DW$1))*1)+SUMPRODUCT((OFFSET('Game Board'!$F$8:$F$31,0,DW$1)=EO6)*(OFFSET('Game Board'!$I$8:$I$31,0,DW$1)=EO7)*(OFFSET('Game Board'!$G$8:$G$31,0,DW$1)=OFFSET('Game Board'!$H$8:$H$31,0,DW$1))*1)+SUMPRODUCT((OFFSET('Game Board'!$I$8:$I$31,0,DW$1)=EO6)*(OFFSET('Game Board'!$F$8:$F$31,0,DW$1)=EO7)*(OFFSET('Game Board'!$G$8:$G$31,0,DW$1)=OFFSET('Game Board'!$H$8:$H$31,0,DW$1))*1)</f>
        <v>3</v>
      </c>
      <c r="ET6" s="341">
        <f ca="1">SUMPRODUCT((OFFSET('Game Board'!$F$8:$F$31,0,DW$1)=EO6)*(OFFSET('Game Board'!$I$8:$I$31,0,DW$1)=EO4)*(OFFSET('Game Board'!$G$8:$G$31,0,DW$1)&lt;OFFSET('Game Board'!$H$8:$H$31,0,DW$1))*1)+SUMPRODUCT((OFFSET('Game Board'!$I$8:$I$31,0,DW$1)=EO6)*(OFFSET('Game Board'!$F$8:$F$31,0,DW$1)=EO4)*(OFFSET('Game Board'!$H$8:$H$31,0,DW$1)&lt;OFFSET('Game Board'!$G$8:$G$31,0,DW$1))*1)+SUMPRODUCT((OFFSET('Game Board'!$F$8:$F$31,0,DW$1)=EO6)*(OFFSET('Game Board'!$I$8:$I$31,0,DW$1)=EO5)*(OFFSET('Game Board'!$G$8:$G$31,0,DW$1)&lt;OFFSET('Game Board'!$H$8:$H$31,0,DW$1))*1)+SUMPRODUCT((OFFSET('Game Board'!$I$8:$I$31,0,DW$1)=EO6)*(OFFSET('Game Board'!$F$8:$F$31,0,DW$1)=EO5)*(OFFSET('Game Board'!$H$8:$H$31,0,DW$1)&lt;OFFSET('Game Board'!$G$8:$G$31,0,DW$1))*1)+SUMPRODUCT((OFFSET('Game Board'!$F$8:$F$31,0,DW$1)=EO6)*(OFFSET('Game Board'!$I$8:$I$31,0,DW$1)=EO7)*(OFFSET('Game Board'!$G$8:$G$31,0,DW$1)&lt;OFFSET('Game Board'!$H$8:$H$31,0,DW$1))*1)+SUMPRODUCT((OFFSET('Game Board'!$I$8:$I$31,0,DW$1)=EO6)*(OFFSET('Game Board'!$F$8:$F$31,0,DW$1)=EO7)*(OFFSET('Game Board'!$H$8:$H$31,0,DW$1)&lt;OFFSET('Game Board'!$G$8:$G$31,0,DW$1))*1)</f>
        <v>0</v>
      </c>
      <c r="EU6" s="341">
        <f ca="1">SUMIFS(OFFSET('Game Board'!$G$8:$G$31,0,DW$1),OFFSET('Game Board'!$F$8:$F$31,0,DW$1),EO6,OFFSET('Game Board'!$I$8:$I$31,0,DW$1),EO4)+SUMIFS(OFFSET('Game Board'!$G$8:$G$31,0,DW$1),OFFSET('Game Board'!$F$8:$F$31,0,DW$1),EO6,OFFSET('Game Board'!$I$8:$I$31,0,DW$1),EO5)+SUMIFS(OFFSET('Game Board'!$G$8:$G$31,0,DW$1),OFFSET('Game Board'!$F$8:$F$31,0,DW$1),EO6,OFFSET('Game Board'!$I$8:$I$31,0,DW$1),EO7)+SUMIFS(OFFSET('Game Board'!$H$8:$H$31,0,DW$1),OFFSET('Game Board'!$I$8:$I$31,0,DW$1),EO6,OFFSET('Game Board'!$F$8:$F$31,0,DW$1),EO4)+SUMIFS(OFFSET('Game Board'!$H$8:$H$31,0,DW$1),OFFSET('Game Board'!$I$8:$I$31,0,DW$1),EO6,OFFSET('Game Board'!$F$8:$F$31,0,DW$1),EO5)+SUMIFS(OFFSET('Game Board'!$H$8:$H$31,0,DW$1),OFFSET('Game Board'!$I$8:$I$31,0,DW$1),EO6,OFFSET('Game Board'!$F$8:$F$31,0,DW$1),EO7)</f>
        <v>0</v>
      </c>
      <c r="EV6" s="341">
        <f ca="1">SUMIFS(OFFSET('Game Board'!$H$8:$H$31,0,DW$1),OFFSET('Game Board'!$F$8:$F$31,0,DW$1),EO6,OFFSET('Game Board'!$I$8:$I$31,0,DW$1),EO4)+SUMIFS(OFFSET('Game Board'!$H$8:$H$31,0,DW$1),OFFSET('Game Board'!$F$8:$F$31,0,DW$1),EO6,OFFSET('Game Board'!$I$8:$I$31,0,DW$1),EO5)+SUMIFS(OFFSET('Game Board'!$H$8:$H$31,0,DW$1),OFFSET('Game Board'!$F$8:$F$31,0,DW$1),EO6,OFFSET('Game Board'!$I$8:$I$31,0,DW$1),EO7)+SUMIFS(OFFSET('Game Board'!$G$8:$G$31,0,DW$1),OFFSET('Game Board'!$I$8:$I$31,0,DW$1),EO6,OFFSET('Game Board'!$F$8:$F$31,0,DW$1),EO4)+SUMIFS(OFFSET('Game Board'!$G$8:$G$31,0,DW$1),OFFSET('Game Board'!$I$8:$I$31,0,DW$1),EO6,OFFSET('Game Board'!$F$8:$F$31,0,DW$1),EO5)+SUMIFS(OFFSET('Game Board'!$G$8:$G$31,0,DW$1),OFFSET('Game Board'!$I$8:$I$31,0,DW$1),EO6,OFFSET('Game Board'!$F$8:$F$31,0,DW$1),EO7)</f>
        <v>0</v>
      </c>
      <c r="EW6" s="341">
        <f t="shared" ca="1" si="222"/>
        <v>0</v>
      </c>
      <c r="EX6" s="341">
        <f t="shared" ca="1" si="223"/>
        <v>3</v>
      </c>
      <c r="EY6" s="341">
        <f ca="1">IF(EO6&lt;&gt;"",SUMPRODUCT((EN4:EN7=EN6)*(EX4:EX7&gt;EX6)*1),0)</f>
        <v>0</v>
      </c>
      <c r="EZ6" s="341">
        <f ca="1">IF(EO6&lt;&gt;"",SUMPRODUCT((EY4:EY7=EY6)*(EW4:EW7&gt;EW6)*1),0)</f>
        <v>0</v>
      </c>
      <c r="FA6" s="341">
        <f t="shared" ca="1" si="2"/>
        <v>0</v>
      </c>
      <c r="FB6" s="341">
        <f ca="1">IF(EO6&lt;&gt;"",SUMPRODUCT((FA4:FA7=FA6)*(EY4:EY7=EY6)*(EU4:EU7&gt;EU6)*1),0)</f>
        <v>0</v>
      </c>
      <c r="FC6" s="341">
        <f t="shared" ca="1" si="224"/>
        <v>1</v>
      </c>
      <c r="FD6" s="341">
        <f ca="1">SUMPRODUCT((OFFSET('Game Board'!$F$8:$F$31,0,DW$1)=EP6)*(OFFSET('Game Board'!$I$8:$I$31,0,DW$1)=EP5)*(OFFSET('Game Board'!$G$8:$G$31,0,DW$1)&gt;OFFSET('Game Board'!$H$8:$H$31,0,DW$1))*1)+SUMPRODUCT((OFFSET('Game Board'!$I$8:$I$31,0,DW$1)=EP6)*(OFFSET('Game Board'!$F$8:$F$31,0,DW$1)=EP5)*(OFFSET('Game Board'!$H$8:$H$31,0,DW$1)&gt;OFFSET('Game Board'!$G$8:$G$31,0,DW$1))*1)+SUMPRODUCT((OFFSET('Game Board'!$F$8:$F$31,0,DW$1)=EP6)*(OFFSET('Game Board'!$I$8:$I$31,0,DW$1)=EP7)*(OFFSET('Game Board'!$G$8:$G$31,0,DW$1)&gt;OFFSET('Game Board'!$H$8:$H$31,0,DW$1))*1)+SUMPRODUCT((OFFSET('Game Board'!$I$8:$I$31,0,DW$1)=EP6)*(OFFSET('Game Board'!$F$8:$F$31,0,DW$1)=EP7)*(OFFSET('Game Board'!$H$8:$H$31,0,DW$1)&gt;OFFSET('Game Board'!$G$8:$G$31,0,DW$1))*1)</f>
        <v>0</v>
      </c>
      <c r="FE6" s="341">
        <f ca="1">SUMPRODUCT((OFFSET('Game Board'!$F$8:$F$31,0,DW$1)=EP6)*(OFFSET('Game Board'!$I$8:$I$31,0,DW$1)=EP5)*(OFFSET('Game Board'!$G$8:$G$31,0,DW$1)=OFFSET('Game Board'!$H$8:$H$31,0,DW$1))*1)+SUMPRODUCT((OFFSET('Game Board'!$I$8:$I$31,0,DW$1)=EP6)*(OFFSET('Game Board'!$F$8:$F$31,0,DW$1)=EP5)*(OFFSET('Game Board'!$G$8:$G$31,0,DW$1)=OFFSET('Game Board'!$H$8:$H$31,0,DW$1))*1)+SUMPRODUCT((OFFSET('Game Board'!$F$8:$F$31,0,DW$1)=EP6)*(OFFSET('Game Board'!$I$8:$I$31,0,DW$1)=EP7)*(OFFSET('Game Board'!$G$8:$G$31,0,DW$1)=OFFSET('Game Board'!$H$8:$H$31,0,DW$1))*1)+SUMPRODUCT((OFFSET('Game Board'!$I$8:$I$31,0,DW$1)=EP6)*(OFFSET('Game Board'!$F$8:$F$31,0,DW$1)=EP7)*(OFFSET('Game Board'!$G$8:$G$31,0,DW$1)=OFFSET('Game Board'!$H$8:$H$31,0,DW$1))*1)</f>
        <v>0</v>
      </c>
      <c r="FF6" s="341">
        <f ca="1">SUMPRODUCT((OFFSET('Game Board'!$F$8:$F$31,0,DW$1)=EP6)*(OFFSET('Game Board'!$I$8:$I$31,0,DW$1)=EP5)*(OFFSET('Game Board'!$G$8:$G$31,0,DW$1)&lt;OFFSET('Game Board'!$H$8:$H$31,0,DW$1))*1)+SUMPRODUCT((OFFSET('Game Board'!$I$8:$I$31,0,DW$1)=EP6)*(OFFSET('Game Board'!$F$8:$F$31,0,DW$1)=EP5)*(OFFSET('Game Board'!$H$8:$H$31,0,DW$1)&lt;OFFSET('Game Board'!$G$8:$G$31,0,DW$1))*1)+SUMPRODUCT((OFFSET('Game Board'!$F$8:$F$31,0,DW$1)=EP6)*(OFFSET('Game Board'!$I$8:$I$31,0,DW$1)=EP7)*(OFFSET('Game Board'!$G$8:$G$31,0,DW$1)&lt;OFFSET('Game Board'!$H$8:$H$31,0,DW$1))*1)+SUMPRODUCT((OFFSET('Game Board'!$I$8:$I$31,0,DW$1)=EP6)*(OFFSET('Game Board'!$F$8:$F$31,0,DW$1)=EP7)*(OFFSET('Game Board'!$H$8:$H$31,0,DW$1)&lt;OFFSET('Game Board'!$G$8:$G$31,0,DW$1))*1)</f>
        <v>0</v>
      </c>
      <c r="FG6" s="341">
        <f ca="1">SUMIFS(OFFSET('Game Board'!$G$8:$G$31,0,DW$1),OFFSET('Game Board'!$F$8:$F$31,0,DW$1),EP6,OFFSET('Game Board'!$I$8:$I$31,0,DW$1),EP5)+SUMIFS(OFFSET('Game Board'!$G$8:$G$31,0,DW$1),OFFSET('Game Board'!$F$8:$F$31,0,DW$1),EP6,OFFSET('Game Board'!$I$8:$I$31,0,DW$1),EP7)+SUMIFS(OFFSET('Game Board'!$H$8:$H$31,0,DW$1),OFFSET('Game Board'!$I$8:$I$31,0,DW$1),EP6,OFFSET('Game Board'!$F$8:$F$31,0,DW$1),EP5)+SUMIFS(OFFSET('Game Board'!$H$8:$H$31,0,DW$1),OFFSET('Game Board'!$I$8:$I$31,0,DW$1),EP6,OFFSET('Game Board'!$F$8:$F$31,0,DW$1),EP7)</f>
        <v>0</v>
      </c>
      <c r="FH6" s="341">
        <f ca="1">SUMIFS(OFFSET('Game Board'!$H$8:$H$31,0,DW$1),OFFSET('Game Board'!$F$8:$F$31,0,DW$1),EP6,OFFSET('Game Board'!$I$8:$I$31,0,DW$1),EP5)+SUMIFS(OFFSET('Game Board'!$H$8:$H$31,0,DW$1),OFFSET('Game Board'!$F$8:$F$31,0,DW$1),EP6,OFFSET('Game Board'!$I$8:$I$31,0,DW$1),EP7)+SUMIFS(OFFSET('Game Board'!$G$8:$G$31,0,DW$1),OFFSET('Game Board'!$I$8:$I$31,0,DW$1),EP6,OFFSET('Game Board'!$F$8:$F$31,0,DW$1),EP5)+SUMIFS(OFFSET('Game Board'!$G$8:$G$31,0,DW$1),OFFSET('Game Board'!$I$8:$I$31,0,DW$1),EP6,OFFSET('Game Board'!$F$8:$F$31,0,DW$1),EP7)</f>
        <v>0</v>
      </c>
      <c r="FI6" s="341">
        <f t="shared" ca="1" si="225"/>
        <v>0</v>
      </c>
      <c r="FJ6" s="341">
        <f t="shared" ca="1" si="226"/>
        <v>0</v>
      </c>
      <c r="FK6" s="341">
        <f ca="1">IF(EP6&lt;&gt;"",SUMPRODUCT((EN4:EN7=EN6)*(FJ4:FJ7&gt;FJ6)*1),0)</f>
        <v>0</v>
      </c>
      <c r="FL6" s="341">
        <f ca="1">IF(EP6&lt;&gt;"",SUMPRODUCT((FK4:FK7=FK6)*(FI4:FI7&gt;FI6)*1),0)</f>
        <v>0</v>
      </c>
      <c r="FM6" s="341">
        <f t="shared" ca="1" si="227"/>
        <v>0</v>
      </c>
      <c r="FN6" s="341">
        <f ca="1">IF(EP6&lt;&gt;"",SUMPRODUCT((FM4:FM7=FM6)*(FK4:FK7=FK6)*(FG4:FG7&gt;FG6)*1),0)</f>
        <v>0</v>
      </c>
      <c r="FO6" s="341">
        <f t="shared" ca="1" si="228"/>
        <v>1</v>
      </c>
      <c r="FP6" s="341">
        <f ca="1">SUMPRODUCT((OFFSET('Game Board'!$F$8:$F$31,0,DW$1)=EQ6)*(OFFSET('Game Board'!$I$8:$I$31,0,DW$1)=EQ7)*(OFFSET('Game Board'!$G$8:$G$31,0,DW$1)&gt;OFFSET('Game Board'!$H$8:$H$31,0,DW$1))*1)+SUMPRODUCT((OFFSET('Game Board'!$I$8:$I$31,0,DW$1)=EQ6)*(OFFSET('Game Board'!$F$8:$F$31,0,DW$1)=EQ7)*(OFFSET('Game Board'!$H$8:$H$31,0,DW$1)&gt;OFFSET('Game Board'!$G$8:$G$31,0,DW$1))*1)</f>
        <v>0</v>
      </c>
      <c r="FQ6" s="341">
        <f ca="1">SUMPRODUCT((OFFSET('Game Board'!$F$8:$F$31,0,DW$1)=EQ6)*(OFFSET('Game Board'!$I$8:$I$31,0,DW$1)=EQ7)*(OFFSET('Game Board'!$G$8:$G$31,0,DW$1)=OFFSET('Game Board'!$H$8:$H$31,0,DW$1))*1)+SUMPRODUCT((OFFSET('Game Board'!$I$8:$I$31,0,DW$1)=EQ6)*(OFFSET('Game Board'!$F$8:$F$31,0,DW$1)=EQ7)*(OFFSET('Game Board'!$H$8:$H$31,0,DW$1)=OFFSET('Game Board'!$G$8:$G$31,0,DW$1))*1)</f>
        <v>0</v>
      </c>
      <c r="FR6" s="341">
        <f ca="1">SUMPRODUCT((OFFSET('Game Board'!$F$8:$F$31,0,DW$1)=EQ6)*(OFFSET('Game Board'!$I$8:$I$31,0,DW$1)=EQ7)*(OFFSET('Game Board'!$G$8:$G$31,0,DW$1)&lt;OFFSET('Game Board'!$H$8:$H$31,0,DW$1))*1)+SUMPRODUCT((OFFSET('Game Board'!$I$8:$I$31,0,DW$1)=EQ6)*(OFFSET('Game Board'!$F$8:$F$31,0,DW$1)=EQ7)*(OFFSET('Game Board'!$H$8:$H$31,0,DW$1)&lt;OFFSET('Game Board'!$G$8:$G$31,0,DW$1))*1)</f>
        <v>0</v>
      </c>
      <c r="FS6" s="341">
        <f ca="1">SUMIFS(OFFSET('Game Board'!$G$8:$G$31,0,DW$1),OFFSET('Game Board'!$F$8:$F$31,0,DW$1),EQ6,OFFSET('Game Board'!$I$8:$I$31,0,DW$1),EQ7)+SUMIFS(OFFSET('Game Board'!$H$8:$H$31,0,DW$1),OFFSET('Game Board'!$I$8:$I$31,0,DW$1),EQ6,OFFSET('Game Board'!$F$8:$F$31,0,DW$1),EQ7)</f>
        <v>0</v>
      </c>
      <c r="FT6" s="341">
        <f ca="1">SUMIFS(OFFSET('Game Board'!$H$8:$H$31,0,DW$1),OFFSET('Game Board'!$F$8:$F$31,0,DW$1),EQ6,OFFSET('Game Board'!$I$8:$I$31,0,DW$1),EQ7)+SUMIFS(OFFSET('Game Board'!$G$8:$G$31,0,DW$1),OFFSET('Game Board'!$I$8:$I$31,0,DW$1),EQ6,OFFSET('Game Board'!$F$8:$F$31,0,DW$1),EQ7)</f>
        <v>0</v>
      </c>
      <c r="FU6" s="341">
        <f t="shared" ref="FU6:FU7" ca="1" si="396">FS6-FT6</f>
        <v>0</v>
      </c>
      <c r="FV6" s="341">
        <f t="shared" ref="FV6:FV7" ca="1" si="397">FQ6*1+FP6*3</f>
        <v>0</v>
      </c>
      <c r="FW6" s="341">
        <f ca="1">IF(EQ6&lt;&gt;"",SUMPRODUCT((EZ4:EZ7=EZ6)*(FV4:FV7&gt;FV6)*1),0)</f>
        <v>0</v>
      </c>
      <c r="FX6" s="341">
        <f ca="1">IF(EQ6&lt;&gt;"",SUMPRODUCT((FW4:FW7=FW6)*(FU4:FU7&gt;FU6)*1),0)</f>
        <v>0</v>
      </c>
      <c r="FY6" s="341">
        <f ca="1">FW6+FX6</f>
        <v>0</v>
      </c>
      <c r="FZ6" s="341">
        <f ca="1">IF(EQ6&lt;&gt;"",SUMPRODUCT((FY4:FY7=FY6)*(FW4:FW7=FW6)*(FS4:FS7&gt;FS6)*1),0)</f>
        <v>0</v>
      </c>
      <c r="GA6" s="341">
        <f t="shared" ref="GA6:GA19" ca="1" si="398">FO6+FY6+FZ6</f>
        <v>1</v>
      </c>
      <c r="GB6" s="341">
        <f ca="1">SUMPRODUCT((GA4:GA7=GA6)*(ED4:ED7&gt;ED6)*1)</f>
        <v>2</v>
      </c>
      <c r="GC6" s="341">
        <f t="shared" ca="1" si="229"/>
        <v>3</v>
      </c>
      <c r="GD6" s="341" t="str">
        <f t="shared" si="230"/>
        <v>Guinea</v>
      </c>
      <c r="GE6" s="341">
        <f t="shared" ca="1" si="3"/>
        <v>0</v>
      </c>
      <c r="GF6" s="341">
        <f ca="1">SUMPRODUCT((OFFSET('Game Board'!$G$8:$G$31,0,GF$1)&lt;&gt;"")*(OFFSET('Game Board'!$F$8:$F$31,0,GF$1)=$C6)*(OFFSET('Game Board'!$G$8:$G$31,0,GF$1)&gt;OFFSET('Game Board'!$H$8:$H$31,0,GF$1))*1)+SUMPRODUCT((OFFSET('Game Board'!$G$8:$G$31,0,GF$1)&lt;&gt;"")*(OFFSET('Game Board'!$I$8:$I$31,0,GF$1)=$C6)*(OFFSET('Game Board'!$H$8:$H$31,0,GF$1)&gt;OFFSET('Game Board'!$G$8:$G$31,0,GF$1))*1)</f>
        <v>0</v>
      </c>
      <c r="GG6" s="341">
        <f ca="1">SUMPRODUCT((OFFSET('Game Board'!$G$8:$G$31,0,GF$1)&lt;&gt;"")*(OFFSET('Game Board'!$F$8:$F$31,0,GF$1)=$C6)*(OFFSET('Game Board'!$G$8:$G$31,0,GF$1)=OFFSET('Game Board'!$H$8:$H$31,0,GF$1))*1)+SUMPRODUCT((OFFSET('Game Board'!$G$8:$G$31,0,GF$1)&lt;&gt;"")*(OFFSET('Game Board'!$I$8:$I$31,0,GF$1)=$C6)*(OFFSET('Game Board'!$G$8:$G$31,0,GF$1)=OFFSET('Game Board'!$H$8:$H$31,0,GF$1))*1)</f>
        <v>0</v>
      </c>
      <c r="GH6" s="341">
        <f ca="1">SUMPRODUCT((OFFSET('Game Board'!$G$8:$G$31,0,GF$1)&lt;&gt;"")*(OFFSET('Game Board'!$F$8:$F$31,0,GF$1)=$C6)*(OFFSET('Game Board'!$G$8:$G$31,0,GF$1)&lt;OFFSET('Game Board'!$H$8:$H$31,0,GF$1))*1)+SUMPRODUCT((OFFSET('Game Board'!$G$8:$G$31,0,GF$1)&lt;&gt;"")*(OFFSET('Game Board'!$I$8:$I$31,0,GF$1)=$C6)*(OFFSET('Game Board'!$H$8:$H$31,0,GF$1)&lt;OFFSET('Game Board'!$G$8:$G$31,0,GF$1))*1)</f>
        <v>0</v>
      </c>
      <c r="GI6" s="341">
        <f ca="1">SUMIF(OFFSET('Game Board'!$F$8:$F$31,0,GF$1),$C6,OFFSET('Game Board'!$G$8:$G$31,0,GF$1))+SUMIF(OFFSET('Game Board'!$I$8:$I$31,0,GF$1),$C6,OFFSET('Game Board'!$H$8:$H$31,0,GF$1))</f>
        <v>0</v>
      </c>
      <c r="GJ6" s="341">
        <f ca="1">SUMIF(OFFSET('Game Board'!$F$8:$F$31,0,GF$1),$C6,OFFSET('Game Board'!$H$8:$H$31,0,GF$1))+SUMIF(OFFSET('Game Board'!$I$8:$I$31,0,GF$1),$C6,OFFSET('Game Board'!$G$8:$G$31,0,GF$1))</f>
        <v>0</v>
      </c>
      <c r="GK6" s="341">
        <f t="shared" ca="1" si="4"/>
        <v>0</v>
      </c>
      <c r="GL6" s="341">
        <f t="shared" ca="1" si="5"/>
        <v>0</v>
      </c>
      <c r="GM6" s="341">
        <f t="shared" ca="1" si="231"/>
        <v>14</v>
      </c>
      <c r="GN6" s="341">
        <f>'Tournament Setup'!$F8</f>
        <v>0</v>
      </c>
      <c r="GO6" s="341">
        <f t="shared" ref="GO6" ca="1" si="399">RANK(GL6,GL4:GL7)</f>
        <v>1</v>
      </c>
      <c r="GP6" s="341">
        <f t="shared" ref="GP6" ca="1" si="400">SUMPRODUCT((GO4:GO7=GO6)*(GK4:GK7&gt;GK6)*1)</f>
        <v>0</v>
      </c>
      <c r="GQ6" s="341">
        <f t="shared" ca="1" si="8"/>
        <v>1</v>
      </c>
      <c r="GR6" s="341">
        <f t="shared" ref="GR6" ca="1" si="401">SUMPRODUCT((GO4:GO7=GO6)*(GK4:GK7=GK6)*(GI4:GI7&gt;GI6)*1)</f>
        <v>0</v>
      </c>
      <c r="GS6" s="341">
        <f t="shared" ca="1" si="10"/>
        <v>1</v>
      </c>
      <c r="GT6" s="341">
        <f t="shared" ref="GT6" ca="1" si="402">RANK(GS6,GS4:GS7,1)+COUNTIF(GS4:GS6,GS6)-1</f>
        <v>3</v>
      </c>
      <c r="GU6" s="341">
        <v>3</v>
      </c>
      <c r="GV6" s="341" t="str">
        <f t="shared" ref="GV6" ca="1" si="403">INDEX(GD4:GD7,MATCH(GU6,GT4:GT7,0),0)</f>
        <v>Guinea</v>
      </c>
      <c r="GW6" s="341">
        <f t="shared" ref="GW6" ca="1" si="404">INDEX(GS4:GS7,MATCH(GV6,GD4:GD7,0),0)</f>
        <v>1</v>
      </c>
      <c r="GX6" s="341" t="str">
        <f t="shared" ref="GX6:GX7" ca="1" si="405">IF(AND(GX5&lt;&gt;"",GW6=1),GV6,"")</f>
        <v>Guinea</v>
      </c>
      <c r="GY6" s="341" t="str">
        <f t="shared" ref="GY6" ca="1" si="406">IF(GY5&lt;&gt;"",GV6,"")</f>
        <v/>
      </c>
      <c r="GZ6" s="341" t="str">
        <f t="shared" ref="GZ6" ca="1" si="407">IF(GW7=3,GV6,"")</f>
        <v/>
      </c>
      <c r="HA6" s="341">
        <f ca="1">SUMPRODUCT((OFFSET('Game Board'!$F$8:$F$31,0,GF$1)=GX6)*(OFFSET('Game Board'!$I$8:$I$31,0,GF$1)=GX4)*(OFFSET('Game Board'!$G$8:$G$31,0,GF$1)&gt;OFFSET('Game Board'!$H$8:$H$31,0,GF$1))*1)+SUMPRODUCT((OFFSET('Game Board'!$I$8:$I$31,0,GF$1)=GX6)*(OFFSET('Game Board'!$F$8:$F$31,0,GF$1)=GX4)*(OFFSET('Game Board'!$H$8:$H$31,0,GF$1)&gt;OFFSET('Game Board'!$G$8:$G$31,0,GF$1))*1)+SUMPRODUCT((OFFSET('Game Board'!$F$8:$F$31,0,GF$1)=GX6)*(OFFSET('Game Board'!$I$8:$I$31,0,GF$1)=GX5)*(OFFSET('Game Board'!$G$8:$G$31,0,GF$1)&gt;OFFSET('Game Board'!$H$8:$H$31,0,GF$1))*1)+SUMPRODUCT((OFFSET('Game Board'!$I$8:$I$31,0,GF$1)=GX6)*(OFFSET('Game Board'!$F$8:$F$31,0,GF$1)=GX5)*(OFFSET('Game Board'!$H$8:$H$31,0,GF$1)&gt;OFFSET('Game Board'!$G$8:$G$31,0,GF$1))*1)+SUMPRODUCT((OFFSET('Game Board'!$F$8:$F$31,0,GF$1)=GX6)*(OFFSET('Game Board'!$I$8:$I$31,0,GF$1)=GX7)*(OFFSET('Game Board'!$G$8:$G$31,0,GF$1)&gt;OFFSET('Game Board'!$H$8:$H$31,0,GF$1))*1)+SUMPRODUCT((OFFSET('Game Board'!$I$8:$I$31,0,GF$1)=GX6)*(OFFSET('Game Board'!$F$8:$F$31,0,GF$1)=GX7)*(OFFSET('Game Board'!$H$8:$H$31,0,GF$1)&gt;OFFSET('Game Board'!$G$8:$G$31,0,GF$1))*1)</f>
        <v>0</v>
      </c>
      <c r="HB6" s="341">
        <f ca="1">SUMPRODUCT((OFFSET('Game Board'!$F$8:$F$31,0,GF$1)=GX6)*(OFFSET('Game Board'!$I$8:$I$31,0,GF$1)=GX4)*(OFFSET('Game Board'!$G$8:$G$31,0,GF$1)=OFFSET('Game Board'!$H$8:$H$31,0,GF$1))*1)+SUMPRODUCT((OFFSET('Game Board'!$I$8:$I$31,0,GF$1)=GX6)*(OFFSET('Game Board'!$F$8:$F$31,0,GF$1)=GX4)*(OFFSET('Game Board'!$G$8:$G$31,0,GF$1)=OFFSET('Game Board'!$H$8:$H$31,0,GF$1))*1)+SUMPRODUCT((OFFSET('Game Board'!$F$8:$F$31,0,GF$1)=GX6)*(OFFSET('Game Board'!$I$8:$I$31,0,GF$1)=GX5)*(OFFSET('Game Board'!$G$8:$G$31,0,GF$1)=OFFSET('Game Board'!$H$8:$H$31,0,GF$1))*1)+SUMPRODUCT((OFFSET('Game Board'!$I$8:$I$31,0,GF$1)=GX6)*(OFFSET('Game Board'!$F$8:$F$31,0,GF$1)=GX5)*(OFFSET('Game Board'!$G$8:$G$31,0,GF$1)=OFFSET('Game Board'!$H$8:$H$31,0,GF$1))*1)+SUMPRODUCT((OFFSET('Game Board'!$F$8:$F$31,0,GF$1)=GX6)*(OFFSET('Game Board'!$I$8:$I$31,0,GF$1)=GX7)*(OFFSET('Game Board'!$G$8:$G$31,0,GF$1)=OFFSET('Game Board'!$H$8:$H$31,0,GF$1))*1)+SUMPRODUCT((OFFSET('Game Board'!$I$8:$I$31,0,GF$1)=GX6)*(OFFSET('Game Board'!$F$8:$F$31,0,GF$1)=GX7)*(OFFSET('Game Board'!$G$8:$G$31,0,GF$1)=OFFSET('Game Board'!$H$8:$H$31,0,GF$1))*1)</f>
        <v>3</v>
      </c>
      <c r="HC6" s="341">
        <f ca="1">SUMPRODUCT((OFFSET('Game Board'!$F$8:$F$31,0,GF$1)=GX6)*(OFFSET('Game Board'!$I$8:$I$31,0,GF$1)=GX4)*(OFFSET('Game Board'!$G$8:$G$31,0,GF$1)&lt;OFFSET('Game Board'!$H$8:$H$31,0,GF$1))*1)+SUMPRODUCT((OFFSET('Game Board'!$I$8:$I$31,0,GF$1)=GX6)*(OFFSET('Game Board'!$F$8:$F$31,0,GF$1)=GX4)*(OFFSET('Game Board'!$H$8:$H$31,0,GF$1)&lt;OFFSET('Game Board'!$G$8:$G$31,0,GF$1))*1)+SUMPRODUCT((OFFSET('Game Board'!$F$8:$F$31,0,GF$1)=GX6)*(OFFSET('Game Board'!$I$8:$I$31,0,GF$1)=GX5)*(OFFSET('Game Board'!$G$8:$G$31,0,GF$1)&lt;OFFSET('Game Board'!$H$8:$H$31,0,GF$1))*1)+SUMPRODUCT((OFFSET('Game Board'!$I$8:$I$31,0,GF$1)=GX6)*(OFFSET('Game Board'!$F$8:$F$31,0,GF$1)=GX5)*(OFFSET('Game Board'!$H$8:$H$31,0,GF$1)&lt;OFFSET('Game Board'!$G$8:$G$31,0,GF$1))*1)+SUMPRODUCT((OFFSET('Game Board'!$F$8:$F$31,0,GF$1)=GX6)*(OFFSET('Game Board'!$I$8:$I$31,0,GF$1)=GX7)*(OFFSET('Game Board'!$G$8:$G$31,0,GF$1)&lt;OFFSET('Game Board'!$H$8:$H$31,0,GF$1))*1)+SUMPRODUCT((OFFSET('Game Board'!$I$8:$I$31,0,GF$1)=GX6)*(OFFSET('Game Board'!$F$8:$F$31,0,GF$1)=GX7)*(OFFSET('Game Board'!$H$8:$H$31,0,GF$1)&lt;OFFSET('Game Board'!$G$8:$G$31,0,GF$1))*1)</f>
        <v>0</v>
      </c>
      <c r="HD6" s="341">
        <f ca="1">SUMIFS(OFFSET('Game Board'!$G$8:$G$31,0,GF$1),OFFSET('Game Board'!$F$8:$F$31,0,GF$1),GX6,OFFSET('Game Board'!$I$8:$I$31,0,GF$1),GX4)+SUMIFS(OFFSET('Game Board'!$G$8:$G$31,0,GF$1),OFFSET('Game Board'!$F$8:$F$31,0,GF$1),GX6,OFFSET('Game Board'!$I$8:$I$31,0,GF$1),GX5)+SUMIFS(OFFSET('Game Board'!$G$8:$G$31,0,GF$1),OFFSET('Game Board'!$F$8:$F$31,0,GF$1),GX6,OFFSET('Game Board'!$I$8:$I$31,0,GF$1),GX7)+SUMIFS(OFFSET('Game Board'!$H$8:$H$31,0,GF$1),OFFSET('Game Board'!$I$8:$I$31,0,GF$1),GX6,OFFSET('Game Board'!$F$8:$F$31,0,GF$1),GX4)+SUMIFS(OFFSET('Game Board'!$H$8:$H$31,0,GF$1),OFFSET('Game Board'!$I$8:$I$31,0,GF$1),GX6,OFFSET('Game Board'!$F$8:$F$31,0,GF$1),GX5)+SUMIFS(OFFSET('Game Board'!$H$8:$H$31,0,GF$1),OFFSET('Game Board'!$I$8:$I$31,0,GF$1),GX6,OFFSET('Game Board'!$F$8:$F$31,0,GF$1),GX7)</f>
        <v>0</v>
      </c>
      <c r="HE6" s="341">
        <f ca="1">SUMIFS(OFFSET('Game Board'!$H$8:$H$31,0,GF$1),OFFSET('Game Board'!$F$8:$F$31,0,GF$1),GX6,OFFSET('Game Board'!$I$8:$I$31,0,GF$1),GX4)+SUMIFS(OFFSET('Game Board'!$H$8:$H$31,0,GF$1),OFFSET('Game Board'!$F$8:$F$31,0,GF$1),GX6,OFFSET('Game Board'!$I$8:$I$31,0,GF$1),GX5)+SUMIFS(OFFSET('Game Board'!$H$8:$H$31,0,GF$1),OFFSET('Game Board'!$F$8:$F$31,0,GF$1),GX6,OFFSET('Game Board'!$I$8:$I$31,0,GF$1),GX7)+SUMIFS(OFFSET('Game Board'!$G$8:$G$31,0,GF$1),OFFSET('Game Board'!$I$8:$I$31,0,GF$1),GX6,OFFSET('Game Board'!$F$8:$F$31,0,GF$1),GX4)+SUMIFS(OFFSET('Game Board'!$G$8:$G$31,0,GF$1),OFFSET('Game Board'!$I$8:$I$31,0,GF$1),GX6,OFFSET('Game Board'!$F$8:$F$31,0,GF$1),GX5)+SUMIFS(OFFSET('Game Board'!$G$8:$G$31,0,GF$1),OFFSET('Game Board'!$I$8:$I$31,0,GF$1),GX6,OFFSET('Game Board'!$F$8:$F$31,0,GF$1),GX7)</f>
        <v>0</v>
      </c>
      <c r="HF6" s="341">
        <f t="shared" ca="1" si="15"/>
        <v>0</v>
      </c>
      <c r="HG6" s="341">
        <f t="shared" ca="1" si="16"/>
        <v>3</v>
      </c>
      <c r="HH6" s="341">
        <f t="shared" ref="HH6" ca="1" si="408">IF(GX6&lt;&gt;"",SUMPRODUCT((GW4:GW7=GW6)*(HG4:HG7&gt;HG6)*1),0)</f>
        <v>0</v>
      </c>
      <c r="HI6" s="341">
        <f t="shared" ref="HI6" ca="1" si="409">IF(GX6&lt;&gt;"",SUMPRODUCT((HH4:HH7=HH6)*(HF4:HF7&gt;HF6)*1),0)</f>
        <v>0</v>
      </c>
      <c r="HJ6" s="341">
        <f t="shared" ca="1" si="19"/>
        <v>0</v>
      </c>
      <c r="HK6" s="341">
        <f t="shared" ref="HK6" ca="1" si="410">IF(GX6&lt;&gt;"",SUMPRODUCT((HJ4:HJ7=HJ6)*(HH4:HH7=HH6)*(HD4:HD7&gt;HD6)*1),0)</f>
        <v>0</v>
      </c>
      <c r="HL6" s="341">
        <f t="shared" ca="1" si="21"/>
        <v>1</v>
      </c>
      <c r="HM6" s="341">
        <f ca="1">SUMPRODUCT((OFFSET('Game Board'!$F$8:$F$31,0,GF$1)=GY6)*(OFFSET('Game Board'!$I$8:$I$31,0,GF$1)=GY5)*(OFFSET('Game Board'!$G$8:$G$31,0,GF$1)&gt;OFFSET('Game Board'!$H$8:$H$31,0,GF$1))*1)+SUMPRODUCT((OFFSET('Game Board'!$I$8:$I$31,0,GF$1)=GY6)*(OFFSET('Game Board'!$F$8:$F$31,0,GF$1)=GY5)*(OFFSET('Game Board'!$H$8:$H$31,0,GF$1)&gt;OFFSET('Game Board'!$G$8:$G$31,0,GF$1))*1)+SUMPRODUCT((OFFSET('Game Board'!$F$8:$F$31,0,GF$1)=GY6)*(OFFSET('Game Board'!$I$8:$I$31,0,GF$1)=GY7)*(OFFSET('Game Board'!$G$8:$G$31,0,GF$1)&gt;OFFSET('Game Board'!$H$8:$H$31,0,GF$1))*1)+SUMPRODUCT((OFFSET('Game Board'!$I$8:$I$31,0,GF$1)=GY6)*(OFFSET('Game Board'!$F$8:$F$31,0,GF$1)=GY7)*(OFFSET('Game Board'!$H$8:$H$31,0,GF$1)&gt;OFFSET('Game Board'!$G$8:$G$31,0,GF$1))*1)</f>
        <v>0</v>
      </c>
      <c r="HN6" s="341">
        <f ca="1">SUMPRODUCT((OFFSET('Game Board'!$F$8:$F$31,0,GF$1)=GY6)*(OFFSET('Game Board'!$I$8:$I$31,0,GF$1)=GY5)*(OFFSET('Game Board'!$G$8:$G$31,0,GF$1)=OFFSET('Game Board'!$H$8:$H$31,0,GF$1))*1)+SUMPRODUCT((OFFSET('Game Board'!$I$8:$I$31,0,GF$1)=GY6)*(OFFSET('Game Board'!$F$8:$F$31,0,GF$1)=GY5)*(OFFSET('Game Board'!$G$8:$G$31,0,GF$1)=OFFSET('Game Board'!$H$8:$H$31,0,GF$1))*1)+SUMPRODUCT((OFFSET('Game Board'!$F$8:$F$31,0,GF$1)=GY6)*(OFFSET('Game Board'!$I$8:$I$31,0,GF$1)=GY7)*(OFFSET('Game Board'!$G$8:$G$31,0,GF$1)=OFFSET('Game Board'!$H$8:$H$31,0,GF$1))*1)+SUMPRODUCT((OFFSET('Game Board'!$I$8:$I$31,0,GF$1)=GY6)*(OFFSET('Game Board'!$F$8:$F$31,0,GF$1)=GY7)*(OFFSET('Game Board'!$G$8:$G$31,0,GF$1)=OFFSET('Game Board'!$H$8:$H$31,0,GF$1))*1)</f>
        <v>0</v>
      </c>
      <c r="HO6" s="341">
        <f ca="1">SUMPRODUCT((OFFSET('Game Board'!$F$8:$F$31,0,GF$1)=GY6)*(OFFSET('Game Board'!$I$8:$I$31,0,GF$1)=GY5)*(OFFSET('Game Board'!$G$8:$G$31,0,GF$1)&lt;OFFSET('Game Board'!$H$8:$H$31,0,GF$1))*1)+SUMPRODUCT((OFFSET('Game Board'!$I$8:$I$31,0,GF$1)=GY6)*(OFFSET('Game Board'!$F$8:$F$31,0,GF$1)=GY5)*(OFFSET('Game Board'!$H$8:$H$31,0,GF$1)&lt;OFFSET('Game Board'!$G$8:$G$31,0,GF$1))*1)+SUMPRODUCT((OFFSET('Game Board'!$F$8:$F$31,0,GF$1)=GY6)*(OFFSET('Game Board'!$I$8:$I$31,0,GF$1)=GY7)*(OFFSET('Game Board'!$G$8:$G$31,0,GF$1)&lt;OFFSET('Game Board'!$H$8:$H$31,0,GF$1))*1)+SUMPRODUCT((OFFSET('Game Board'!$I$8:$I$31,0,GF$1)=GY6)*(OFFSET('Game Board'!$F$8:$F$31,0,GF$1)=GY7)*(OFFSET('Game Board'!$H$8:$H$31,0,GF$1)&lt;OFFSET('Game Board'!$G$8:$G$31,0,GF$1))*1)</f>
        <v>0</v>
      </c>
      <c r="HP6" s="341">
        <f ca="1">SUMIFS(OFFSET('Game Board'!$G$8:$G$31,0,GF$1),OFFSET('Game Board'!$F$8:$F$31,0,GF$1),GY6,OFFSET('Game Board'!$I$8:$I$31,0,GF$1),GY5)+SUMIFS(OFFSET('Game Board'!$G$8:$G$31,0,GF$1),OFFSET('Game Board'!$F$8:$F$31,0,GF$1),GY6,OFFSET('Game Board'!$I$8:$I$31,0,GF$1),GY7)+SUMIFS(OFFSET('Game Board'!$H$8:$H$31,0,GF$1),OFFSET('Game Board'!$I$8:$I$31,0,GF$1),GY6,OFFSET('Game Board'!$F$8:$F$31,0,GF$1),GY5)+SUMIFS(OFFSET('Game Board'!$H$8:$H$31,0,GF$1),OFFSET('Game Board'!$I$8:$I$31,0,GF$1),GY6,OFFSET('Game Board'!$F$8:$F$31,0,GF$1),GY7)</f>
        <v>0</v>
      </c>
      <c r="HQ6" s="341">
        <f ca="1">SUMIFS(OFFSET('Game Board'!$H$8:$H$31,0,GF$1),OFFSET('Game Board'!$F$8:$F$31,0,GF$1),GY6,OFFSET('Game Board'!$I$8:$I$31,0,GF$1),GY5)+SUMIFS(OFFSET('Game Board'!$H$8:$H$31,0,GF$1),OFFSET('Game Board'!$F$8:$F$31,0,GF$1),GY6,OFFSET('Game Board'!$I$8:$I$31,0,GF$1),GY7)+SUMIFS(OFFSET('Game Board'!$G$8:$G$31,0,GF$1),OFFSET('Game Board'!$I$8:$I$31,0,GF$1),GY6,OFFSET('Game Board'!$F$8:$F$31,0,GF$1),GY5)+SUMIFS(OFFSET('Game Board'!$G$8:$G$31,0,GF$1),OFFSET('Game Board'!$I$8:$I$31,0,GF$1),GY6,OFFSET('Game Board'!$F$8:$F$31,0,GF$1),GY7)</f>
        <v>0</v>
      </c>
      <c r="HR6" s="341">
        <f t="shared" ca="1" si="243"/>
        <v>0</v>
      </c>
      <c r="HS6" s="341">
        <f t="shared" ca="1" si="244"/>
        <v>0</v>
      </c>
      <c r="HT6" s="341">
        <f t="shared" ref="HT6" ca="1" si="411">IF(GY6&lt;&gt;"",SUMPRODUCT((GW4:GW7=GW6)*(HS4:HS7&gt;HS6)*1),0)</f>
        <v>0</v>
      </c>
      <c r="HU6" s="341">
        <f t="shared" ref="HU6" ca="1" si="412">IF(GY6&lt;&gt;"",SUMPRODUCT((HT4:HT7=HT6)*(HR4:HR7&gt;HR6)*1),0)</f>
        <v>0</v>
      </c>
      <c r="HV6" s="341">
        <f t="shared" ca="1" si="247"/>
        <v>0</v>
      </c>
      <c r="HW6" s="341">
        <f t="shared" ref="HW6" ca="1" si="413">IF(GY6&lt;&gt;"",SUMPRODUCT((HV4:HV7=HV6)*(HT4:HT7=HT6)*(HP4:HP7&gt;HP6)*1),0)</f>
        <v>0</v>
      </c>
      <c r="HX6" s="341">
        <f t="shared" ca="1" si="22"/>
        <v>1</v>
      </c>
      <c r="HY6" s="341">
        <f ca="1">SUMPRODUCT((OFFSET('Game Board'!$F$8:$F$31,0,GF$1)=GZ6)*(OFFSET('Game Board'!$I$8:$I$31,0,GF$1)=GZ7)*(OFFSET('Game Board'!$G$8:$G$31,0,GF$1)&gt;OFFSET('Game Board'!$H$8:$H$31,0,GF$1))*1)+SUMPRODUCT((OFFSET('Game Board'!$I$8:$I$31,0,GF$1)=GZ6)*(OFFSET('Game Board'!$F$8:$F$31,0,GF$1)=GZ7)*(OFFSET('Game Board'!$H$8:$H$31,0,GF$1)&gt;OFFSET('Game Board'!$G$8:$G$31,0,GF$1))*1)</f>
        <v>0</v>
      </c>
      <c r="HZ6" s="341">
        <f ca="1">SUMPRODUCT((OFFSET('Game Board'!$F$8:$F$31,0,GF$1)=GZ6)*(OFFSET('Game Board'!$I$8:$I$31,0,GF$1)=GZ7)*(OFFSET('Game Board'!$G$8:$G$31,0,GF$1)=OFFSET('Game Board'!$H$8:$H$31,0,GF$1))*1)+SUMPRODUCT((OFFSET('Game Board'!$I$8:$I$31,0,GF$1)=GZ6)*(OFFSET('Game Board'!$F$8:$F$31,0,GF$1)=GZ7)*(OFFSET('Game Board'!$H$8:$H$31,0,GF$1)=OFFSET('Game Board'!$G$8:$G$31,0,GF$1))*1)</f>
        <v>0</v>
      </c>
      <c r="IA6" s="341">
        <f ca="1">SUMPRODUCT((OFFSET('Game Board'!$F$8:$F$31,0,GF$1)=GZ6)*(OFFSET('Game Board'!$I$8:$I$31,0,GF$1)=GZ7)*(OFFSET('Game Board'!$G$8:$G$31,0,GF$1)&lt;OFFSET('Game Board'!$H$8:$H$31,0,GF$1))*1)+SUMPRODUCT((OFFSET('Game Board'!$I$8:$I$31,0,GF$1)=GZ6)*(OFFSET('Game Board'!$F$8:$F$31,0,GF$1)=GZ7)*(OFFSET('Game Board'!$H$8:$H$31,0,GF$1)&lt;OFFSET('Game Board'!$G$8:$G$31,0,GF$1))*1)</f>
        <v>0</v>
      </c>
      <c r="IB6" s="341">
        <f ca="1">SUMIFS(OFFSET('Game Board'!$G$8:$G$31,0,GF$1),OFFSET('Game Board'!$F$8:$F$31,0,GF$1),GZ6,OFFSET('Game Board'!$I$8:$I$31,0,GF$1),GZ7)+SUMIFS(OFFSET('Game Board'!$H$8:$H$31,0,GF$1),OFFSET('Game Board'!$I$8:$I$31,0,GF$1),GZ6,OFFSET('Game Board'!$F$8:$F$31,0,GF$1),GZ7)</f>
        <v>0</v>
      </c>
      <c r="IC6" s="341">
        <f ca="1">SUMIFS(OFFSET('Game Board'!$H$8:$H$31,0,GF$1),OFFSET('Game Board'!$F$8:$F$31,0,GF$1),GZ6,OFFSET('Game Board'!$I$8:$I$31,0,GF$1),GZ7)+SUMIFS(OFFSET('Game Board'!$G$8:$G$31,0,GF$1),OFFSET('Game Board'!$I$8:$I$31,0,GF$1),GZ6,OFFSET('Game Board'!$F$8:$F$31,0,GF$1),GZ7)</f>
        <v>0</v>
      </c>
      <c r="ID6" s="341">
        <f t="shared" ref="ID6:ID7" ca="1" si="414">IB6-IC6</f>
        <v>0</v>
      </c>
      <c r="IE6" s="341">
        <f t="shared" ref="IE6:IE7" ca="1" si="415">HZ6*1+HY6*3</f>
        <v>0</v>
      </c>
      <c r="IF6" s="341">
        <f t="shared" ref="IF6" ca="1" si="416">IF(GZ6&lt;&gt;"",SUMPRODUCT((HI4:HI7=HI6)*(IE4:IE7&gt;IE6)*1),0)</f>
        <v>0</v>
      </c>
      <c r="IG6" s="341">
        <f t="shared" ref="IG6" ca="1" si="417">IF(GZ6&lt;&gt;"",SUMPRODUCT((IF4:IF7=IF6)*(ID4:ID7&gt;ID6)*1),0)</f>
        <v>0</v>
      </c>
      <c r="IH6" s="341">
        <f t="shared" ref="IH6:IH7" ca="1" si="418">IF6+IG6</f>
        <v>0</v>
      </c>
      <c r="II6" s="341">
        <f t="shared" ref="II6" ca="1" si="419">IF(GZ6&lt;&gt;"",SUMPRODUCT((IH4:IH7=IH6)*(IF4:IF7=IF6)*(IB4:IB7&gt;IB6)*1),0)</f>
        <v>0</v>
      </c>
      <c r="IJ6" s="341">
        <f t="shared" ca="1" si="23"/>
        <v>1</v>
      </c>
      <c r="IK6" s="341">
        <f t="shared" ref="IK6" ca="1" si="420">SUMPRODUCT((IJ4:IJ7=IJ6)*(GM4:GM7&gt;GM6)*1)</f>
        <v>2</v>
      </c>
      <c r="IL6" s="341">
        <f t="shared" ca="1" si="25"/>
        <v>3</v>
      </c>
      <c r="IM6" s="341" t="str">
        <f t="shared" si="250"/>
        <v>Guinea</v>
      </c>
      <c r="IN6" s="341">
        <f t="shared" ca="1" si="26"/>
        <v>0</v>
      </c>
      <c r="IO6" s="341">
        <f ca="1">SUMPRODUCT((OFFSET('Game Board'!$G$8:$G$31,0,IO$1)&lt;&gt;"")*(OFFSET('Game Board'!$F$8:$F$31,0,IO$1)=$C6)*(OFFSET('Game Board'!$G$8:$G$31,0,IO$1)&gt;OFFSET('Game Board'!$H$8:$H$31,0,IO$1))*1)+SUMPRODUCT((OFFSET('Game Board'!$G$8:$G$31,0,IO$1)&lt;&gt;"")*(OFFSET('Game Board'!$I$8:$I$31,0,IO$1)=$C6)*(OFFSET('Game Board'!$H$8:$H$31,0,IO$1)&gt;OFFSET('Game Board'!$G$8:$G$31,0,IO$1))*1)</f>
        <v>0</v>
      </c>
      <c r="IP6" s="341">
        <f ca="1">SUMPRODUCT((OFFSET('Game Board'!$G$8:$G$31,0,IO$1)&lt;&gt;"")*(OFFSET('Game Board'!$F$8:$F$31,0,IO$1)=$C6)*(OFFSET('Game Board'!$G$8:$G$31,0,IO$1)=OFFSET('Game Board'!$H$8:$H$31,0,IO$1))*1)+SUMPRODUCT((OFFSET('Game Board'!$G$8:$G$31,0,IO$1)&lt;&gt;"")*(OFFSET('Game Board'!$I$8:$I$31,0,IO$1)=$C6)*(OFFSET('Game Board'!$G$8:$G$31,0,IO$1)=OFFSET('Game Board'!$H$8:$H$31,0,IO$1))*1)</f>
        <v>0</v>
      </c>
      <c r="IQ6" s="341">
        <f ca="1">SUMPRODUCT((OFFSET('Game Board'!$G$8:$G$31,0,IO$1)&lt;&gt;"")*(OFFSET('Game Board'!$F$8:$F$31,0,IO$1)=$C6)*(OFFSET('Game Board'!$G$8:$G$31,0,IO$1)&lt;OFFSET('Game Board'!$H$8:$H$31,0,IO$1))*1)+SUMPRODUCT((OFFSET('Game Board'!$G$8:$G$31,0,IO$1)&lt;&gt;"")*(OFFSET('Game Board'!$I$8:$I$31,0,IO$1)=$C6)*(OFFSET('Game Board'!$H$8:$H$31,0,IO$1)&lt;OFFSET('Game Board'!$G$8:$G$31,0,IO$1))*1)</f>
        <v>0</v>
      </c>
      <c r="IR6" s="341">
        <f ca="1">SUMIF(OFFSET('Game Board'!$F$8:$F$31,0,IO$1),$C6,OFFSET('Game Board'!$G$8:$G$31,0,IO$1))+SUMIF(OFFSET('Game Board'!$I$8:$I$31,0,IO$1),$C6,OFFSET('Game Board'!$H$8:$H$31,0,IO$1))</f>
        <v>0</v>
      </c>
      <c r="IS6" s="341">
        <f ca="1">SUMIF(OFFSET('Game Board'!$F$8:$F$31,0,IO$1),$C6,OFFSET('Game Board'!$H$8:$H$31,0,IO$1))+SUMIF(OFFSET('Game Board'!$I$8:$I$31,0,IO$1),$C6,OFFSET('Game Board'!$G$8:$G$31,0,IO$1))</f>
        <v>0</v>
      </c>
      <c r="IT6" s="341">
        <f t="shared" ca="1" si="27"/>
        <v>0</v>
      </c>
      <c r="IU6" s="341">
        <f t="shared" ca="1" si="28"/>
        <v>0</v>
      </c>
      <c r="IV6" s="341">
        <f t="shared" ca="1" si="251"/>
        <v>14</v>
      </c>
      <c r="IW6" s="341">
        <f>'Tournament Setup'!$F8</f>
        <v>0</v>
      </c>
      <c r="IX6" s="341">
        <f t="shared" ref="IX6" ca="1" si="421">RANK(IU6,IU4:IU7)</f>
        <v>1</v>
      </c>
      <c r="IY6" s="341">
        <f t="shared" ref="IY6" ca="1" si="422">SUMPRODUCT((IX4:IX7=IX6)*(IT4:IT7&gt;IT6)*1)</f>
        <v>0</v>
      </c>
      <c r="IZ6" s="341">
        <f t="shared" ca="1" si="31"/>
        <v>1</v>
      </c>
      <c r="JA6" s="341">
        <f t="shared" ref="JA6" ca="1" si="423">SUMPRODUCT((IX4:IX7=IX6)*(IT4:IT7=IT6)*(IR4:IR7&gt;IR6)*1)</f>
        <v>0</v>
      </c>
      <c r="JB6" s="341">
        <f t="shared" ca="1" si="33"/>
        <v>1</v>
      </c>
      <c r="JC6" s="341">
        <f t="shared" ref="JC6" ca="1" si="424">RANK(JB6,JB4:JB7,1)+COUNTIF(JB4:JB6,JB6)-1</f>
        <v>3</v>
      </c>
      <c r="JD6" s="341">
        <v>3</v>
      </c>
      <c r="JE6" s="341" t="str">
        <f t="shared" ref="JE6" ca="1" si="425">INDEX(IM4:IM7,MATCH(JD6,JC4:JC7,0),0)</f>
        <v>Guinea</v>
      </c>
      <c r="JF6" s="341">
        <f t="shared" ref="JF6" ca="1" si="426">INDEX(JB4:JB7,MATCH(JE6,IM4:IM7,0),0)</f>
        <v>1</v>
      </c>
      <c r="JG6" s="341" t="str">
        <f t="shared" ref="JG6:JG7" ca="1" si="427">IF(AND(JG5&lt;&gt;"",JF6=1),JE6,"")</f>
        <v>Guinea</v>
      </c>
      <c r="JH6" s="341" t="str">
        <f t="shared" ref="JH6" ca="1" si="428">IF(JH5&lt;&gt;"",JE6,"")</f>
        <v/>
      </c>
      <c r="JI6" s="341" t="str">
        <f t="shared" ref="JI6" ca="1" si="429">IF(JF7=3,JE6,"")</f>
        <v/>
      </c>
      <c r="JJ6" s="341">
        <f ca="1">SUMPRODUCT((OFFSET('Game Board'!$F$8:$F$31,0,IO$1)=JG6)*(OFFSET('Game Board'!$I$8:$I$31,0,IO$1)=JG4)*(OFFSET('Game Board'!$G$8:$G$31,0,IO$1)&gt;OFFSET('Game Board'!$H$8:$H$31,0,IO$1))*1)+SUMPRODUCT((OFFSET('Game Board'!$I$8:$I$31,0,IO$1)=JG6)*(OFFSET('Game Board'!$F$8:$F$31,0,IO$1)=JG4)*(OFFSET('Game Board'!$H$8:$H$31,0,IO$1)&gt;OFFSET('Game Board'!$G$8:$G$31,0,IO$1))*1)+SUMPRODUCT((OFFSET('Game Board'!$F$8:$F$31,0,IO$1)=JG6)*(OFFSET('Game Board'!$I$8:$I$31,0,IO$1)=JG5)*(OFFSET('Game Board'!$G$8:$G$31,0,IO$1)&gt;OFFSET('Game Board'!$H$8:$H$31,0,IO$1))*1)+SUMPRODUCT((OFFSET('Game Board'!$I$8:$I$31,0,IO$1)=JG6)*(OFFSET('Game Board'!$F$8:$F$31,0,IO$1)=JG5)*(OFFSET('Game Board'!$H$8:$H$31,0,IO$1)&gt;OFFSET('Game Board'!$G$8:$G$31,0,IO$1))*1)+SUMPRODUCT((OFFSET('Game Board'!$F$8:$F$31,0,IO$1)=JG6)*(OFFSET('Game Board'!$I$8:$I$31,0,IO$1)=JG7)*(OFFSET('Game Board'!$G$8:$G$31,0,IO$1)&gt;OFFSET('Game Board'!$H$8:$H$31,0,IO$1))*1)+SUMPRODUCT((OFFSET('Game Board'!$I$8:$I$31,0,IO$1)=JG6)*(OFFSET('Game Board'!$F$8:$F$31,0,IO$1)=JG7)*(OFFSET('Game Board'!$H$8:$H$31,0,IO$1)&gt;OFFSET('Game Board'!$G$8:$G$31,0,IO$1))*1)</f>
        <v>0</v>
      </c>
      <c r="JK6" s="341">
        <f ca="1">SUMPRODUCT((OFFSET('Game Board'!$F$8:$F$31,0,IO$1)=JG6)*(OFFSET('Game Board'!$I$8:$I$31,0,IO$1)=JG4)*(OFFSET('Game Board'!$G$8:$G$31,0,IO$1)=OFFSET('Game Board'!$H$8:$H$31,0,IO$1))*1)+SUMPRODUCT((OFFSET('Game Board'!$I$8:$I$31,0,IO$1)=JG6)*(OFFSET('Game Board'!$F$8:$F$31,0,IO$1)=JG4)*(OFFSET('Game Board'!$G$8:$G$31,0,IO$1)=OFFSET('Game Board'!$H$8:$H$31,0,IO$1))*1)+SUMPRODUCT((OFFSET('Game Board'!$F$8:$F$31,0,IO$1)=JG6)*(OFFSET('Game Board'!$I$8:$I$31,0,IO$1)=JG5)*(OFFSET('Game Board'!$G$8:$G$31,0,IO$1)=OFFSET('Game Board'!$H$8:$H$31,0,IO$1))*1)+SUMPRODUCT((OFFSET('Game Board'!$I$8:$I$31,0,IO$1)=JG6)*(OFFSET('Game Board'!$F$8:$F$31,0,IO$1)=JG5)*(OFFSET('Game Board'!$G$8:$G$31,0,IO$1)=OFFSET('Game Board'!$H$8:$H$31,0,IO$1))*1)+SUMPRODUCT((OFFSET('Game Board'!$F$8:$F$31,0,IO$1)=JG6)*(OFFSET('Game Board'!$I$8:$I$31,0,IO$1)=JG7)*(OFFSET('Game Board'!$G$8:$G$31,0,IO$1)=OFFSET('Game Board'!$H$8:$H$31,0,IO$1))*1)+SUMPRODUCT((OFFSET('Game Board'!$I$8:$I$31,0,IO$1)=JG6)*(OFFSET('Game Board'!$F$8:$F$31,0,IO$1)=JG7)*(OFFSET('Game Board'!$G$8:$G$31,0,IO$1)=OFFSET('Game Board'!$H$8:$H$31,0,IO$1))*1)</f>
        <v>3</v>
      </c>
      <c r="JL6" s="341">
        <f ca="1">SUMPRODUCT((OFFSET('Game Board'!$F$8:$F$31,0,IO$1)=JG6)*(OFFSET('Game Board'!$I$8:$I$31,0,IO$1)=JG4)*(OFFSET('Game Board'!$G$8:$G$31,0,IO$1)&lt;OFFSET('Game Board'!$H$8:$H$31,0,IO$1))*1)+SUMPRODUCT((OFFSET('Game Board'!$I$8:$I$31,0,IO$1)=JG6)*(OFFSET('Game Board'!$F$8:$F$31,0,IO$1)=JG4)*(OFFSET('Game Board'!$H$8:$H$31,0,IO$1)&lt;OFFSET('Game Board'!$G$8:$G$31,0,IO$1))*1)+SUMPRODUCT((OFFSET('Game Board'!$F$8:$F$31,0,IO$1)=JG6)*(OFFSET('Game Board'!$I$8:$I$31,0,IO$1)=JG5)*(OFFSET('Game Board'!$G$8:$G$31,0,IO$1)&lt;OFFSET('Game Board'!$H$8:$H$31,0,IO$1))*1)+SUMPRODUCT((OFFSET('Game Board'!$I$8:$I$31,0,IO$1)=JG6)*(OFFSET('Game Board'!$F$8:$F$31,0,IO$1)=JG5)*(OFFSET('Game Board'!$H$8:$H$31,0,IO$1)&lt;OFFSET('Game Board'!$G$8:$G$31,0,IO$1))*1)+SUMPRODUCT((OFFSET('Game Board'!$F$8:$F$31,0,IO$1)=JG6)*(OFFSET('Game Board'!$I$8:$I$31,0,IO$1)=JG7)*(OFFSET('Game Board'!$G$8:$G$31,0,IO$1)&lt;OFFSET('Game Board'!$H$8:$H$31,0,IO$1))*1)+SUMPRODUCT((OFFSET('Game Board'!$I$8:$I$31,0,IO$1)=JG6)*(OFFSET('Game Board'!$F$8:$F$31,0,IO$1)=JG7)*(OFFSET('Game Board'!$H$8:$H$31,0,IO$1)&lt;OFFSET('Game Board'!$G$8:$G$31,0,IO$1))*1)</f>
        <v>0</v>
      </c>
      <c r="JM6" s="341">
        <f ca="1">SUMIFS(OFFSET('Game Board'!$G$8:$G$31,0,IO$1),OFFSET('Game Board'!$F$8:$F$31,0,IO$1),JG6,OFFSET('Game Board'!$I$8:$I$31,0,IO$1),JG4)+SUMIFS(OFFSET('Game Board'!$G$8:$G$31,0,IO$1),OFFSET('Game Board'!$F$8:$F$31,0,IO$1),JG6,OFFSET('Game Board'!$I$8:$I$31,0,IO$1),JG5)+SUMIFS(OFFSET('Game Board'!$G$8:$G$31,0,IO$1),OFFSET('Game Board'!$F$8:$F$31,0,IO$1),JG6,OFFSET('Game Board'!$I$8:$I$31,0,IO$1),JG7)+SUMIFS(OFFSET('Game Board'!$H$8:$H$31,0,IO$1),OFFSET('Game Board'!$I$8:$I$31,0,IO$1),JG6,OFFSET('Game Board'!$F$8:$F$31,0,IO$1),JG4)+SUMIFS(OFFSET('Game Board'!$H$8:$H$31,0,IO$1),OFFSET('Game Board'!$I$8:$I$31,0,IO$1),JG6,OFFSET('Game Board'!$F$8:$F$31,0,IO$1),JG5)+SUMIFS(OFFSET('Game Board'!$H$8:$H$31,0,IO$1),OFFSET('Game Board'!$I$8:$I$31,0,IO$1),JG6,OFFSET('Game Board'!$F$8:$F$31,0,IO$1),JG7)</f>
        <v>0</v>
      </c>
      <c r="JN6" s="341">
        <f ca="1">SUMIFS(OFFSET('Game Board'!$H$8:$H$31,0,IO$1),OFFSET('Game Board'!$F$8:$F$31,0,IO$1),JG6,OFFSET('Game Board'!$I$8:$I$31,0,IO$1),JG4)+SUMIFS(OFFSET('Game Board'!$H$8:$H$31,0,IO$1),OFFSET('Game Board'!$F$8:$F$31,0,IO$1),JG6,OFFSET('Game Board'!$I$8:$I$31,0,IO$1),JG5)+SUMIFS(OFFSET('Game Board'!$H$8:$H$31,0,IO$1),OFFSET('Game Board'!$F$8:$F$31,0,IO$1),JG6,OFFSET('Game Board'!$I$8:$I$31,0,IO$1),JG7)+SUMIFS(OFFSET('Game Board'!$G$8:$G$31,0,IO$1),OFFSET('Game Board'!$I$8:$I$31,0,IO$1),JG6,OFFSET('Game Board'!$F$8:$F$31,0,IO$1),JG4)+SUMIFS(OFFSET('Game Board'!$G$8:$G$31,0,IO$1),OFFSET('Game Board'!$I$8:$I$31,0,IO$1),JG6,OFFSET('Game Board'!$F$8:$F$31,0,IO$1),JG5)+SUMIFS(OFFSET('Game Board'!$G$8:$G$31,0,IO$1),OFFSET('Game Board'!$I$8:$I$31,0,IO$1),JG6,OFFSET('Game Board'!$F$8:$F$31,0,IO$1),JG7)</f>
        <v>0</v>
      </c>
      <c r="JO6" s="341">
        <f t="shared" ca="1" si="38"/>
        <v>0</v>
      </c>
      <c r="JP6" s="341">
        <f t="shared" ca="1" si="39"/>
        <v>3</v>
      </c>
      <c r="JQ6" s="341">
        <f t="shared" ref="JQ6" ca="1" si="430">IF(JG6&lt;&gt;"",SUMPRODUCT((JF4:JF7=JF6)*(JP4:JP7&gt;JP6)*1),0)</f>
        <v>0</v>
      </c>
      <c r="JR6" s="341">
        <f t="shared" ref="JR6" ca="1" si="431">IF(JG6&lt;&gt;"",SUMPRODUCT((JQ4:JQ7=JQ6)*(JO4:JO7&gt;JO6)*1),0)</f>
        <v>0</v>
      </c>
      <c r="JS6" s="341">
        <f t="shared" ca="1" si="42"/>
        <v>0</v>
      </c>
      <c r="JT6" s="341">
        <f t="shared" ref="JT6" ca="1" si="432">IF(JG6&lt;&gt;"",SUMPRODUCT((JS4:JS7=JS6)*(JQ4:JQ7=JQ6)*(JM4:JM7&gt;JM6)*1),0)</f>
        <v>0</v>
      </c>
      <c r="JU6" s="341">
        <f t="shared" ca="1" si="44"/>
        <v>1</v>
      </c>
      <c r="JV6" s="341">
        <f ca="1">SUMPRODUCT((OFFSET('Game Board'!$F$8:$F$31,0,IO$1)=JH6)*(OFFSET('Game Board'!$I$8:$I$31,0,IO$1)=JH5)*(OFFSET('Game Board'!$G$8:$G$31,0,IO$1)&gt;OFFSET('Game Board'!$H$8:$H$31,0,IO$1))*1)+SUMPRODUCT((OFFSET('Game Board'!$I$8:$I$31,0,IO$1)=JH6)*(OFFSET('Game Board'!$F$8:$F$31,0,IO$1)=JH5)*(OFFSET('Game Board'!$H$8:$H$31,0,IO$1)&gt;OFFSET('Game Board'!$G$8:$G$31,0,IO$1))*1)+SUMPRODUCT((OFFSET('Game Board'!$F$8:$F$31,0,IO$1)=JH6)*(OFFSET('Game Board'!$I$8:$I$31,0,IO$1)=JH7)*(OFFSET('Game Board'!$G$8:$G$31,0,IO$1)&gt;OFFSET('Game Board'!$H$8:$H$31,0,IO$1))*1)+SUMPRODUCT((OFFSET('Game Board'!$I$8:$I$31,0,IO$1)=JH6)*(OFFSET('Game Board'!$F$8:$F$31,0,IO$1)=JH7)*(OFFSET('Game Board'!$H$8:$H$31,0,IO$1)&gt;OFFSET('Game Board'!$G$8:$G$31,0,IO$1))*1)</f>
        <v>0</v>
      </c>
      <c r="JW6" s="341">
        <f ca="1">SUMPRODUCT((OFFSET('Game Board'!$F$8:$F$31,0,IO$1)=JH6)*(OFFSET('Game Board'!$I$8:$I$31,0,IO$1)=JH5)*(OFFSET('Game Board'!$G$8:$G$31,0,IO$1)=OFFSET('Game Board'!$H$8:$H$31,0,IO$1))*1)+SUMPRODUCT((OFFSET('Game Board'!$I$8:$I$31,0,IO$1)=JH6)*(OFFSET('Game Board'!$F$8:$F$31,0,IO$1)=JH5)*(OFFSET('Game Board'!$G$8:$G$31,0,IO$1)=OFFSET('Game Board'!$H$8:$H$31,0,IO$1))*1)+SUMPRODUCT((OFFSET('Game Board'!$F$8:$F$31,0,IO$1)=JH6)*(OFFSET('Game Board'!$I$8:$I$31,0,IO$1)=JH7)*(OFFSET('Game Board'!$G$8:$G$31,0,IO$1)=OFFSET('Game Board'!$H$8:$H$31,0,IO$1))*1)+SUMPRODUCT((OFFSET('Game Board'!$I$8:$I$31,0,IO$1)=JH6)*(OFFSET('Game Board'!$F$8:$F$31,0,IO$1)=JH7)*(OFFSET('Game Board'!$G$8:$G$31,0,IO$1)=OFFSET('Game Board'!$H$8:$H$31,0,IO$1))*1)</f>
        <v>0</v>
      </c>
      <c r="JX6" s="341">
        <f ca="1">SUMPRODUCT((OFFSET('Game Board'!$F$8:$F$31,0,IO$1)=JH6)*(OFFSET('Game Board'!$I$8:$I$31,0,IO$1)=JH5)*(OFFSET('Game Board'!$G$8:$G$31,0,IO$1)&lt;OFFSET('Game Board'!$H$8:$H$31,0,IO$1))*1)+SUMPRODUCT((OFFSET('Game Board'!$I$8:$I$31,0,IO$1)=JH6)*(OFFSET('Game Board'!$F$8:$F$31,0,IO$1)=JH5)*(OFFSET('Game Board'!$H$8:$H$31,0,IO$1)&lt;OFFSET('Game Board'!$G$8:$G$31,0,IO$1))*1)+SUMPRODUCT((OFFSET('Game Board'!$F$8:$F$31,0,IO$1)=JH6)*(OFFSET('Game Board'!$I$8:$I$31,0,IO$1)=JH7)*(OFFSET('Game Board'!$G$8:$G$31,0,IO$1)&lt;OFFSET('Game Board'!$H$8:$H$31,0,IO$1))*1)+SUMPRODUCT((OFFSET('Game Board'!$I$8:$I$31,0,IO$1)=JH6)*(OFFSET('Game Board'!$F$8:$F$31,0,IO$1)=JH7)*(OFFSET('Game Board'!$H$8:$H$31,0,IO$1)&lt;OFFSET('Game Board'!$G$8:$G$31,0,IO$1))*1)</f>
        <v>0</v>
      </c>
      <c r="JY6" s="341">
        <f ca="1">SUMIFS(OFFSET('Game Board'!$G$8:$G$31,0,IO$1),OFFSET('Game Board'!$F$8:$F$31,0,IO$1),JH6,OFFSET('Game Board'!$I$8:$I$31,0,IO$1),JH5)+SUMIFS(OFFSET('Game Board'!$G$8:$G$31,0,IO$1),OFFSET('Game Board'!$F$8:$F$31,0,IO$1),JH6,OFFSET('Game Board'!$I$8:$I$31,0,IO$1),JH7)+SUMIFS(OFFSET('Game Board'!$H$8:$H$31,0,IO$1),OFFSET('Game Board'!$I$8:$I$31,0,IO$1),JH6,OFFSET('Game Board'!$F$8:$F$31,0,IO$1),JH5)+SUMIFS(OFFSET('Game Board'!$H$8:$H$31,0,IO$1),OFFSET('Game Board'!$I$8:$I$31,0,IO$1),JH6,OFFSET('Game Board'!$F$8:$F$31,0,IO$1),JH7)</f>
        <v>0</v>
      </c>
      <c r="JZ6" s="341">
        <f ca="1">SUMIFS(OFFSET('Game Board'!$H$8:$H$31,0,IO$1),OFFSET('Game Board'!$F$8:$F$31,0,IO$1),JH6,OFFSET('Game Board'!$I$8:$I$31,0,IO$1),JH5)+SUMIFS(OFFSET('Game Board'!$H$8:$H$31,0,IO$1),OFFSET('Game Board'!$F$8:$F$31,0,IO$1),JH6,OFFSET('Game Board'!$I$8:$I$31,0,IO$1),JH7)+SUMIFS(OFFSET('Game Board'!$G$8:$G$31,0,IO$1),OFFSET('Game Board'!$I$8:$I$31,0,IO$1),JH6,OFFSET('Game Board'!$F$8:$F$31,0,IO$1),JH5)+SUMIFS(OFFSET('Game Board'!$G$8:$G$31,0,IO$1),OFFSET('Game Board'!$I$8:$I$31,0,IO$1),JH6,OFFSET('Game Board'!$F$8:$F$31,0,IO$1),JH7)</f>
        <v>0</v>
      </c>
      <c r="KA6" s="341">
        <f t="shared" ca="1" si="263"/>
        <v>0</v>
      </c>
      <c r="KB6" s="341">
        <f t="shared" ca="1" si="264"/>
        <v>0</v>
      </c>
      <c r="KC6" s="341">
        <f t="shared" ref="KC6" ca="1" si="433">IF(JH6&lt;&gt;"",SUMPRODUCT((JF4:JF7=JF6)*(KB4:KB7&gt;KB6)*1),0)</f>
        <v>0</v>
      </c>
      <c r="KD6" s="341">
        <f t="shared" ref="KD6" ca="1" si="434">IF(JH6&lt;&gt;"",SUMPRODUCT((KC4:KC7=KC6)*(KA4:KA7&gt;KA6)*1),0)</f>
        <v>0</v>
      </c>
      <c r="KE6" s="341">
        <f t="shared" ca="1" si="267"/>
        <v>0</v>
      </c>
      <c r="KF6" s="341">
        <f t="shared" ref="KF6" ca="1" si="435">IF(JH6&lt;&gt;"",SUMPRODUCT((KE4:KE7=KE6)*(KC4:KC7=KC6)*(JY4:JY7&gt;JY6)*1),0)</f>
        <v>0</v>
      </c>
      <c r="KG6" s="341">
        <f t="shared" ca="1" si="45"/>
        <v>1</v>
      </c>
      <c r="KH6" s="341">
        <f ca="1">SUMPRODUCT((OFFSET('Game Board'!$F$8:$F$31,0,IO$1)=JI6)*(OFFSET('Game Board'!$I$8:$I$31,0,IO$1)=JI7)*(OFFSET('Game Board'!$G$8:$G$31,0,IO$1)&gt;OFFSET('Game Board'!$H$8:$H$31,0,IO$1))*1)+SUMPRODUCT((OFFSET('Game Board'!$I$8:$I$31,0,IO$1)=JI6)*(OFFSET('Game Board'!$F$8:$F$31,0,IO$1)=JI7)*(OFFSET('Game Board'!$H$8:$H$31,0,IO$1)&gt;OFFSET('Game Board'!$G$8:$G$31,0,IO$1))*1)</f>
        <v>0</v>
      </c>
      <c r="KI6" s="341">
        <f ca="1">SUMPRODUCT((OFFSET('Game Board'!$F$8:$F$31,0,IO$1)=JI6)*(OFFSET('Game Board'!$I$8:$I$31,0,IO$1)=JI7)*(OFFSET('Game Board'!$G$8:$G$31,0,IO$1)=OFFSET('Game Board'!$H$8:$H$31,0,IO$1))*1)+SUMPRODUCT((OFFSET('Game Board'!$I$8:$I$31,0,IO$1)=JI6)*(OFFSET('Game Board'!$F$8:$F$31,0,IO$1)=JI7)*(OFFSET('Game Board'!$H$8:$H$31,0,IO$1)=OFFSET('Game Board'!$G$8:$G$31,0,IO$1))*1)</f>
        <v>0</v>
      </c>
      <c r="KJ6" s="341">
        <f ca="1">SUMPRODUCT((OFFSET('Game Board'!$F$8:$F$31,0,IO$1)=JI6)*(OFFSET('Game Board'!$I$8:$I$31,0,IO$1)=JI7)*(OFFSET('Game Board'!$G$8:$G$31,0,IO$1)&lt;OFFSET('Game Board'!$H$8:$H$31,0,IO$1))*1)+SUMPRODUCT((OFFSET('Game Board'!$I$8:$I$31,0,IO$1)=JI6)*(OFFSET('Game Board'!$F$8:$F$31,0,IO$1)=JI7)*(OFFSET('Game Board'!$H$8:$H$31,0,IO$1)&lt;OFFSET('Game Board'!$G$8:$G$31,0,IO$1))*1)</f>
        <v>0</v>
      </c>
      <c r="KK6" s="341">
        <f ca="1">SUMIFS(OFFSET('Game Board'!$G$8:$G$31,0,IO$1),OFFSET('Game Board'!$F$8:$F$31,0,IO$1),JI6,OFFSET('Game Board'!$I$8:$I$31,0,IO$1),JI7)+SUMIFS(OFFSET('Game Board'!$H$8:$H$31,0,IO$1),OFFSET('Game Board'!$I$8:$I$31,0,IO$1),JI6,OFFSET('Game Board'!$F$8:$F$31,0,IO$1),JI7)</f>
        <v>0</v>
      </c>
      <c r="KL6" s="341">
        <f ca="1">SUMIFS(OFFSET('Game Board'!$H$8:$H$31,0,IO$1),OFFSET('Game Board'!$F$8:$F$31,0,IO$1),JI6,OFFSET('Game Board'!$I$8:$I$31,0,IO$1),JI7)+SUMIFS(OFFSET('Game Board'!$G$8:$G$31,0,IO$1),OFFSET('Game Board'!$I$8:$I$31,0,IO$1),JI6,OFFSET('Game Board'!$F$8:$F$31,0,IO$1),JI7)</f>
        <v>0</v>
      </c>
      <c r="KM6" s="341">
        <f t="shared" ref="KM6:KM7" ca="1" si="436">KK6-KL6</f>
        <v>0</v>
      </c>
      <c r="KN6" s="341">
        <f t="shared" ref="KN6:KN7" ca="1" si="437">KI6*1+KH6*3</f>
        <v>0</v>
      </c>
      <c r="KO6" s="341">
        <f t="shared" ref="KO6" ca="1" si="438">IF(JI6&lt;&gt;"",SUMPRODUCT((JR4:JR7=JR6)*(KN4:KN7&gt;KN6)*1),0)</f>
        <v>0</v>
      </c>
      <c r="KP6" s="341">
        <f t="shared" ref="KP6" ca="1" si="439">IF(JI6&lt;&gt;"",SUMPRODUCT((KO4:KO7=KO6)*(KM4:KM7&gt;KM6)*1),0)</f>
        <v>0</v>
      </c>
      <c r="KQ6" s="341">
        <f t="shared" ref="KQ6:KQ7" ca="1" si="440">KO6+KP6</f>
        <v>0</v>
      </c>
      <c r="KR6" s="341">
        <f t="shared" ref="KR6" ca="1" si="441">IF(JI6&lt;&gt;"",SUMPRODUCT((KQ4:KQ7=KQ6)*(KO4:KO7=KO6)*(KK4:KK7&gt;KK6)*1),0)</f>
        <v>0</v>
      </c>
      <c r="KS6" s="341">
        <f t="shared" ca="1" si="46"/>
        <v>1</v>
      </c>
      <c r="KT6" s="341">
        <f t="shared" ref="KT6" ca="1" si="442">SUMPRODUCT((KS4:KS7=KS6)*(IV4:IV7&gt;IV6)*1)</f>
        <v>2</v>
      </c>
      <c r="KU6" s="341">
        <f t="shared" ca="1" si="48"/>
        <v>3</v>
      </c>
      <c r="KV6" s="341" t="str">
        <f t="shared" si="270"/>
        <v>Guinea</v>
      </c>
      <c r="KW6" s="341">
        <f t="shared" ca="1" si="49"/>
        <v>0</v>
      </c>
      <c r="KX6" s="341">
        <f ca="1">SUMPRODUCT((OFFSET('Game Board'!$G$8:$G$31,0,KX$1)&lt;&gt;"")*(OFFSET('Game Board'!$F$8:$F$31,0,KX$1)=$C6)*(OFFSET('Game Board'!$G$8:$G$31,0,KX$1)&gt;OFFSET('Game Board'!$H$8:$H$31,0,KX$1))*1)+SUMPRODUCT((OFFSET('Game Board'!$G$8:$G$31,0,KX$1)&lt;&gt;"")*(OFFSET('Game Board'!$I$8:$I$31,0,KX$1)=$C6)*(OFFSET('Game Board'!$H$8:$H$31,0,KX$1)&gt;OFFSET('Game Board'!$G$8:$G$31,0,KX$1))*1)</f>
        <v>0</v>
      </c>
      <c r="KY6" s="341">
        <f ca="1">SUMPRODUCT((OFFSET('Game Board'!$G$8:$G$31,0,KX$1)&lt;&gt;"")*(OFFSET('Game Board'!$F$8:$F$31,0,KX$1)=$C6)*(OFFSET('Game Board'!$G$8:$G$31,0,KX$1)=OFFSET('Game Board'!$H$8:$H$31,0,KX$1))*1)+SUMPRODUCT((OFFSET('Game Board'!$G$8:$G$31,0,KX$1)&lt;&gt;"")*(OFFSET('Game Board'!$I$8:$I$31,0,KX$1)=$C6)*(OFFSET('Game Board'!$G$8:$G$31,0,KX$1)=OFFSET('Game Board'!$H$8:$H$31,0,KX$1))*1)</f>
        <v>0</v>
      </c>
      <c r="KZ6" s="341">
        <f ca="1">SUMPRODUCT((OFFSET('Game Board'!$G$8:$G$31,0,KX$1)&lt;&gt;"")*(OFFSET('Game Board'!$F$8:$F$31,0,KX$1)=$C6)*(OFFSET('Game Board'!$G$8:$G$31,0,KX$1)&lt;OFFSET('Game Board'!$H$8:$H$31,0,KX$1))*1)+SUMPRODUCT((OFFSET('Game Board'!$G$8:$G$31,0,KX$1)&lt;&gt;"")*(OFFSET('Game Board'!$I$8:$I$31,0,KX$1)=$C6)*(OFFSET('Game Board'!$H$8:$H$31,0,KX$1)&lt;OFFSET('Game Board'!$G$8:$G$31,0,KX$1))*1)</f>
        <v>0</v>
      </c>
      <c r="LA6" s="341">
        <f ca="1">SUMIF(OFFSET('Game Board'!$F$8:$F$31,0,KX$1),$C6,OFFSET('Game Board'!$G$8:$G$31,0,KX$1))+SUMIF(OFFSET('Game Board'!$I$8:$I$31,0,KX$1),$C6,OFFSET('Game Board'!$H$8:$H$31,0,KX$1))</f>
        <v>0</v>
      </c>
      <c r="LB6" s="341">
        <f ca="1">SUMIF(OFFSET('Game Board'!$F$8:$F$31,0,KX$1),$C6,OFFSET('Game Board'!$H$8:$H$31,0,KX$1))+SUMIF(OFFSET('Game Board'!$I$8:$I$31,0,KX$1),$C6,OFFSET('Game Board'!$G$8:$G$31,0,KX$1))</f>
        <v>0</v>
      </c>
      <c r="LC6" s="341">
        <f t="shared" ca="1" si="50"/>
        <v>0</v>
      </c>
      <c r="LD6" s="341">
        <f t="shared" ca="1" si="51"/>
        <v>0</v>
      </c>
      <c r="LE6" s="341">
        <f t="shared" ca="1" si="271"/>
        <v>14</v>
      </c>
      <c r="LF6" s="341">
        <f>'Tournament Setup'!$F8</f>
        <v>0</v>
      </c>
      <c r="LG6" s="341">
        <f t="shared" ref="LG6" ca="1" si="443">RANK(LD6,LD4:LD7)</f>
        <v>1</v>
      </c>
      <c r="LH6" s="341">
        <f t="shared" ref="LH6" ca="1" si="444">SUMPRODUCT((LG4:LG7=LG6)*(LC4:LC7&gt;LC6)*1)</f>
        <v>0</v>
      </c>
      <c r="LI6" s="341">
        <f t="shared" ca="1" si="54"/>
        <v>1</v>
      </c>
      <c r="LJ6" s="341">
        <f t="shared" ref="LJ6" ca="1" si="445">SUMPRODUCT((LG4:LG7=LG6)*(LC4:LC7=LC6)*(LA4:LA7&gt;LA6)*1)</f>
        <v>0</v>
      </c>
      <c r="LK6" s="341">
        <f t="shared" ca="1" si="56"/>
        <v>1</v>
      </c>
      <c r="LL6" s="341">
        <f t="shared" ref="LL6" ca="1" si="446">RANK(LK6,LK4:LK7,1)+COUNTIF(LK4:LK6,LK6)-1</f>
        <v>3</v>
      </c>
      <c r="LM6" s="341">
        <v>3</v>
      </c>
      <c r="LN6" s="341" t="str">
        <f t="shared" ref="LN6" ca="1" si="447">INDEX(KV4:KV7,MATCH(LM6,LL4:LL7,0),0)</f>
        <v>Guinea</v>
      </c>
      <c r="LO6" s="341">
        <f t="shared" ref="LO6" ca="1" si="448">INDEX(LK4:LK7,MATCH(LN6,KV4:KV7,0),0)</f>
        <v>1</v>
      </c>
      <c r="LP6" s="341" t="str">
        <f t="shared" ref="LP6:LP7" ca="1" si="449">IF(AND(LP5&lt;&gt;"",LO6=1),LN6,"")</f>
        <v>Guinea</v>
      </c>
      <c r="LQ6" s="341" t="str">
        <f t="shared" ref="LQ6" ca="1" si="450">IF(LQ5&lt;&gt;"",LN6,"")</f>
        <v/>
      </c>
      <c r="LR6" s="341" t="str">
        <f t="shared" ref="LR6" ca="1" si="451">IF(LO7=3,LN6,"")</f>
        <v/>
      </c>
      <c r="LS6" s="341">
        <f ca="1">SUMPRODUCT((OFFSET('Game Board'!$F$8:$F$31,0,KX$1)=LP6)*(OFFSET('Game Board'!$I$8:$I$31,0,KX$1)=LP4)*(OFFSET('Game Board'!$G$8:$G$31,0,KX$1)&gt;OFFSET('Game Board'!$H$8:$H$31,0,KX$1))*1)+SUMPRODUCT((OFFSET('Game Board'!$I$8:$I$31,0,KX$1)=LP6)*(OFFSET('Game Board'!$F$8:$F$31,0,KX$1)=LP4)*(OFFSET('Game Board'!$H$8:$H$31,0,KX$1)&gt;OFFSET('Game Board'!$G$8:$G$31,0,KX$1))*1)+SUMPRODUCT((OFFSET('Game Board'!$F$8:$F$31,0,KX$1)=LP6)*(OFFSET('Game Board'!$I$8:$I$31,0,KX$1)=LP5)*(OFFSET('Game Board'!$G$8:$G$31,0,KX$1)&gt;OFFSET('Game Board'!$H$8:$H$31,0,KX$1))*1)+SUMPRODUCT((OFFSET('Game Board'!$I$8:$I$31,0,KX$1)=LP6)*(OFFSET('Game Board'!$F$8:$F$31,0,KX$1)=LP5)*(OFFSET('Game Board'!$H$8:$H$31,0,KX$1)&gt;OFFSET('Game Board'!$G$8:$G$31,0,KX$1))*1)+SUMPRODUCT((OFFSET('Game Board'!$F$8:$F$31,0,KX$1)=LP6)*(OFFSET('Game Board'!$I$8:$I$31,0,KX$1)=LP7)*(OFFSET('Game Board'!$G$8:$G$31,0,KX$1)&gt;OFFSET('Game Board'!$H$8:$H$31,0,KX$1))*1)+SUMPRODUCT((OFFSET('Game Board'!$I$8:$I$31,0,KX$1)=LP6)*(OFFSET('Game Board'!$F$8:$F$31,0,KX$1)=LP7)*(OFFSET('Game Board'!$H$8:$H$31,0,KX$1)&gt;OFFSET('Game Board'!$G$8:$G$31,0,KX$1))*1)</f>
        <v>0</v>
      </c>
      <c r="LT6" s="341">
        <f ca="1">SUMPRODUCT((OFFSET('Game Board'!$F$8:$F$31,0,KX$1)=LP6)*(OFFSET('Game Board'!$I$8:$I$31,0,KX$1)=LP4)*(OFFSET('Game Board'!$G$8:$G$31,0,KX$1)=OFFSET('Game Board'!$H$8:$H$31,0,KX$1))*1)+SUMPRODUCT((OFFSET('Game Board'!$I$8:$I$31,0,KX$1)=LP6)*(OFFSET('Game Board'!$F$8:$F$31,0,KX$1)=LP4)*(OFFSET('Game Board'!$G$8:$G$31,0,KX$1)=OFFSET('Game Board'!$H$8:$H$31,0,KX$1))*1)+SUMPRODUCT((OFFSET('Game Board'!$F$8:$F$31,0,KX$1)=LP6)*(OFFSET('Game Board'!$I$8:$I$31,0,KX$1)=LP5)*(OFFSET('Game Board'!$G$8:$G$31,0,KX$1)=OFFSET('Game Board'!$H$8:$H$31,0,KX$1))*1)+SUMPRODUCT((OFFSET('Game Board'!$I$8:$I$31,0,KX$1)=LP6)*(OFFSET('Game Board'!$F$8:$F$31,0,KX$1)=LP5)*(OFFSET('Game Board'!$G$8:$G$31,0,KX$1)=OFFSET('Game Board'!$H$8:$H$31,0,KX$1))*1)+SUMPRODUCT((OFFSET('Game Board'!$F$8:$F$31,0,KX$1)=LP6)*(OFFSET('Game Board'!$I$8:$I$31,0,KX$1)=LP7)*(OFFSET('Game Board'!$G$8:$G$31,0,KX$1)=OFFSET('Game Board'!$H$8:$H$31,0,KX$1))*1)+SUMPRODUCT((OFFSET('Game Board'!$I$8:$I$31,0,KX$1)=LP6)*(OFFSET('Game Board'!$F$8:$F$31,0,KX$1)=LP7)*(OFFSET('Game Board'!$G$8:$G$31,0,KX$1)=OFFSET('Game Board'!$H$8:$H$31,0,KX$1))*1)</f>
        <v>3</v>
      </c>
      <c r="LU6" s="341">
        <f ca="1">SUMPRODUCT((OFFSET('Game Board'!$F$8:$F$31,0,KX$1)=LP6)*(OFFSET('Game Board'!$I$8:$I$31,0,KX$1)=LP4)*(OFFSET('Game Board'!$G$8:$G$31,0,KX$1)&lt;OFFSET('Game Board'!$H$8:$H$31,0,KX$1))*1)+SUMPRODUCT((OFFSET('Game Board'!$I$8:$I$31,0,KX$1)=LP6)*(OFFSET('Game Board'!$F$8:$F$31,0,KX$1)=LP4)*(OFFSET('Game Board'!$H$8:$H$31,0,KX$1)&lt;OFFSET('Game Board'!$G$8:$G$31,0,KX$1))*1)+SUMPRODUCT((OFFSET('Game Board'!$F$8:$F$31,0,KX$1)=LP6)*(OFFSET('Game Board'!$I$8:$I$31,0,KX$1)=LP5)*(OFFSET('Game Board'!$G$8:$G$31,0,KX$1)&lt;OFFSET('Game Board'!$H$8:$H$31,0,KX$1))*1)+SUMPRODUCT((OFFSET('Game Board'!$I$8:$I$31,0,KX$1)=LP6)*(OFFSET('Game Board'!$F$8:$F$31,0,KX$1)=LP5)*(OFFSET('Game Board'!$H$8:$H$31,0,KX$1)&lt;OFFSET('Game Board'!$G$8:$G$31,0,KX$1))*1)+SUMPRODUCT((OFFSET('Game Board'!$F$8:$F$31,0,KX$1)=LP6)*(OFFSET('Game Board'!$I$8:$I$31,0,KX$1)=LP7)*(OFFSET('Game Board'!$G$8:$G$31,0,KX$1)&lt;OFFSET('Game Board'!$H$8:$H$31,0,KX$1))*1)+SUMPRODUCT((OFFSET('Game Board'!$I$8:$I$31,0,KX$1)=LP6)*(OFFSET('Game Board'!$F$8:$F$31,0,KX$1)=LP7)*(OFFSET('Game Board'!$H$8:$H$31,0,KX$1)&lt;OFFSET('Game Board'!$G$8:$G$31,0,KX$1))*1)</f>
        <v>0</v>
      </c>
      <c r="LV6" s="341">
        <f ca="1">SUMIFS(OFFSET('Game Board'!$G$8:$G$31,0,KX$1),OFFSET('Game Board'!$F$8:$F$31,0,KX$1),LP6,OFFSET('Game Board'!$I$8:$I$31,0,KX$1),LP4)+SUMIFS(OFFSET('Game Board'!$G$8:$G$31,0,KX$1),OFFSET('Game Board'!$F$8:$F$31,0,KX$1),LP6,OFFSET('Game Board'!$I$8:$I$31,0,KX$1),LP5)+SUMIFS(OFFSET('Game Board'!$G$8:$G$31,0,KX$1),OFFSET('Game Board'!$F$8:$F$31,0,KX$1),LP6,OFFSET('Game Board'!$I$8:$I$31,0,KX$1),LP7)+SUMIFS(OFFSET('Game Board'!$H$8:$H$31,0,KX$1),OFFSET('Game Board'!$I$8:$I$31,0,KX$1),LP6,OFFSET('Game Board'!$F$8:$F$31,0,KX$1),LP4)+SUMIFS(OFFSET('Game Board'!$H$8:$H$31,0,KX$1),OFFSET('Game Board'!$I$8:$I$31,0,KX$1),LP6,OFFSET('Game Board'!$F$8:$F$31,0,KX$1),LP5)+SUMIFS(OFFSET('Game Board'!$H$8:$H$31,0,KX$1),OFFSET('Game Board'!$I$8:$I$31,0,KX$1),LP6,OFFSET('Game Board'!$F$8:$F$31,0,KX$1),LP7)</f>
        <v>0</v>
      </c>
      <c r="LW6" s="341">
        <f ca="1">SUMIFS(OFFSET('Game Board'!$H$8:$H$31,0,KX$1),OFFSET('Game Board'!$F$8:$F$31,0,KX$1),LP6,OFFSET('Game Board'!$I$8:$I$31,0,KX$1),LP4)+SUMIFS(OFFSET('Game Board'!$H$8:$H$31,0,KX$1),OFFSET('Game Board'!$F$8:$F$31,0,KX$1),LP6,OFFSET('Game Board'!$I$8:$I$31,0,KX$1),LP5)+SUMIFS(OFFSET('Game Board'!$H$8:$H$31,0,KX$1),OFFSET('Game Board'!$F$8:$F$31,0,KX$1),LP6,OFFSET('Game Board'!$I$8:$I$31,0,KX$1),LP7)+SUMIFS(OFFSET('Game Board'!$G$8:$G$31,0,KX$1),OFFSET('Game Board'!$I$8:$I$31,0,KX$1),LP6,OFFSET('Game Board'!$F$8:$F$31,0,KX$1),LP4)+SUMIFS(OFFSET('Game Board'!$G$8:$G$31,0,KX$1),OFFSET('Game Board'!$I$8:$I$31,0,KX$1),LP6,OFFSET('Game Board'!$F$8:$F$31,0,KX$1),LP5)+SUMIFS(OFFSET('Game Board'!$G$8:$G$31,0,KX$1),OFFSET('Game Board'!$I$8:$I$31,0,KX$1),LP6,OFFSET('Game Board'!$F$8:$F$31,0,KX$1),LP7)</f>
        <v>0</v>
      </c>
      <c r="LX6" s="341">
        <f t="shared" ca="1" si="61"/>
        <v>0</v>
      </c>
      <c r="LY6" s="341">
        <f t="shared" ca="1" si="62"/>
        <v>3</v>
      </c>
      <c r="LZ6" s="341">
        <f t="shared" ref="LZ6" ca="1" si="452">IF(LP6&lt;&gt;"",SUMPRODUCT((LO4:LO7=LO6)*(LY4:LY7&gt;LY6)*1),0)</f>
        <v>0</v>
      </c>
      <c r="MA6" s="341">
        <f t="shared" ref="MA6" ca="1" si="453">IF(LP6&lt;&gt;"",SUMPRODUCT((LZ4:LZ7=LZ6)*(LX4:LX7&gt;LX6)*1),0)</f>
        <v>0</v>
      </c>
      <c r="MB6" s="341">
        <f t="shared" ca="1" si="65"/>
        <v>0</v>
      </c>
      <c r="MC6" s="341">
        <f t="shared" ref="MC6" ca="1" si="454">IF(LP6&lt;&gt;"",SUMPRODUCT((MB4:MB7=MB6)*(LZ4:LZ7=LZ6)*(LV4:LV7&gt;LV6)*1),0)</f>
        <v>0</v>
      </c>
      <c r="MD6" s="341">
        <f t="shared" ca="1" si="67"/>
        <v>1</v>
      </c>
      <c r="ME6" s="341">
        <f ca="1">SUMPRODUCT((OFFSET('Game Board'!$F$8:$F$31,0,KX$1)=LQ6)*(OFFSET('Game Board'!$I$8:$I$31,0,KX$1)=LQ5)*(OFFSET('Game Board'!$G$8:$G$31,0,KX$1)&gt;OFFSET('Game Board'!$H$8:$H$31,0,KX$1))*1)+SUMPRODUCT((OFFSET('Game Board'!$I$8:$I$31,0,KX$1)=LQ6)*(OFFSET('Game Board'!$F$8:$F$31,0,KX$1)=LQ5)*(OFFSET('Game Board'!$H$8:$H$31,0,KX$1)&gt;OFFSET('Game Board'!$G$8:$G$31,0,KX$1))*1)+SUMPRODUCT((OFFSET('Game Board'!$F$8:$F$31,0,KX$1)=LQ6)*(OFFSET('Game Board'!$I$8:$I$31,0,KX$1)=LQ7)*(OFFSET('Game Board'!$G$8:$G$31,0,KX$1)&gt;OFFSET('Game Board'!$H$8:$H$31,0,KX$1))*1)+SUMPRODUCT((OFFSET('Game Board'!$I$8:$I$31,0,KX$1)=LQ6)*(OFFSET('Game Board'!$F$8:$F$31,0,KX$1)=LQ7)*(OFFSET('Game Board'!$H$8:$H$31,0,KX$1)&gt;OFFSET('Game Board'!$G$8:$G$31,0,KX$1))*1)</f>
        <v>0</v>
      </c>
      <c r="MF6" s="341">
        <f ca="1">SUMPRODUCT((OFFSET('Game Board'!$F$8:$F$31,0,KX$1)=LQ6)*(OFFSET('Game Board'!$I$8:$I$31,0,KX$1)=LQ5)*(OFFSET('Game Board'!$G$8:$G$31,0,KX$1)=OFFSET('Game Board'!$H$8:$H$31,0,KX$1))*1)+SUMPRODUCT((OFFSET('Game Board'!$I$8:$I$31,0,KX$1)=LQ6)*(OFFSET('Game Board'!$F$8:$F$31,0,KX$1)=LQ5)*(OFFSET('Game Board'!$G$8:$G$31,0,KX$1)=OFFSET('Game Board'!$H$8:$H$31,0,KX$1))*1)+SUMPRODUCT((OFFSET('Game Board'!$F$8:$F$31,0,KX$1)=LQ6)*(OFFSET('Game Board'!$I$8:$I$31,0,KX$1)=LQ7)*(OFFSET('Game Board'!$G$8:$G$31,0,KX$1)=OFFSET('Game Board'!$H$8:$H$31,0,KX$1))*1)+SUMPRODUCT((OFFSET('Game Board'!$I$8:$I$31,0,KX$1)=LQ6)*(OFFSET('Game Board'!$F$8:$F$31,0,KX$1)=LQ7)*(OFFSET('Game Board'!$G$8:$G$31,0,KX$1)=OFFSET('Game Board'!$H$8:$H$31,0,KX$1))*1)</f>
        <v>0</v>
      </c>
      <c r="MG6" s="341">
        <f ca="1">SUMPRODUCT((OFFSET('Game Board'!$F$8:$F$31,0,KX$1)=LQ6)*(OFFSET('Game Board'!$I$8:$I$31,0,KX$1)=LQ5)*(OFFSET('Game Board'!$G$8:$G$31,0,KX$1)&lt;OFFSET('Game Board'!$H$8:$H$31,0,KX$1))*1)+SUMPRODUCT((OFFSET('Game Board'!$I$8:$I$31,0,KX$1)=LQ6)*(OFFSET('Game Board'!$F$8:$F$31,0,KX$1)=LQ5)*(OFFSET('Game Board'!$H$8:$H$31,0,KX$1)&lt;OFFSET('Game Board'!$G$8:$G$31,0,KX$1))*1)+SUMPRODUCT((OFFSET('Game Board'!$F$8:$F$31,0,KX$1)=LQ6)*(OFFSET('Game Board'!$I$8:$I$31,0,KX$1)=LQ7)*(OFFSET('Game Board'!$G$8:$G$31,0,KX$1)&lt;OFFSET('Game Board'!$H$8:$H$31,0,KX$1))*1)+SUMPRODUCT((OFFSET('Game Board'!$I$8:$I$31,0,KX$1)=LQ6)*(OFFSET('Game Board'!$F$8:$F$31,0,KX$1)=LQ7)*(OFFSET('Game Board'!$H$8:$H$31,0,KX$1)&lt;OFFSET('Game Board'!$G$8:$G$31,0,KX$1))*1)</f>
        <v>0</v>
      </c>
      <c r="MH6" s="341">
        <f ca="1">SUMIFS(OFFSET('Game Board'!$G$8:$G$31,0,KX$1),OFFSET('Game Board'!$F$8:$F$31,0,KX$1),LQ6,OFFSET('Game Board'!$I$8:$I$31,0,KX$1),LQ5)+SUMIFS(OFFSET('Game Board'!$G$8:$G$31,0,KX$1),OFFSET('Game Board'!$F$8:$F$31,0,KX$1),LQ6,OFFSET('Game Board'!$I$8:$I$31,0,KX$1),LQ7)+SUMIFS(OFFSET('Game Board'!$H$8:$H$31,0,KX$1),OFFSET('Game Board'!$I$8:$I$31,0,KX$1),LQ6,OFFSET('Game Board'!$F$8:$F$31,0,KX$1),LQ5)+SUMIFS(OFFSET('Game Board'!$H$8:$H$31,0,KX$1),OFFSET('Game Board'!$I$8:$I$31,0,KX$1),LQ6,OFFSET('Game Board'!$F$8:$F$31,0,KX$1),LQ7)</f>
        <v>0</v>
      </c>
      <c r="MI6" s="341">
        <f ca="1">SUMIFS(OFFSET('Game Board'!$H$8:$H$31,0,KX$1),OFFSET('Game Board'!$F$8:$F$31,0,KX$1),LQ6,OFFSET('Game Board'!$I$8:$I$31,0,KX$1),LQ5)+SUMIFS(OFFSET('Game Board'!$H$8:$H$31,0,KX$1),OFFSET('Game Board'!$F$8:$F$31,0,KX$1),LQ6,OFFSET('Game Board'!$I$8:$I$31,0,KX$1),LQ7)+SUMIFS(OFFSET('Game Board'!$G$8:$G$31,0,KX$1),OFFSET('Game Board'!$I$8:$I$31,0,KX$1),LQ6,OFFSET('Game Board'!$F$8:$F$31,0,KX$1),LQ5)+SUMIFS(OFFSET('Game Board'!$G$8:$G$31,0,KX$1),OFFSET('Game Board'!$I$8:$I$31,0,KX$1),LQ6,OFFSET('Game Board'!$F$8:$F$31,0,KX$1),LQ7)</f>
        <v>0</v>
      </c>
      <c r="MJ6" s="341">
        <f t="shared" ca="1" si="283"/>
        <v>0</v>
      </c>
      <c r="MK6" s="341">
        <f t="shared" ca="1" si="284"/>
        <v>0</v>
      </c>
      <c r="ML6" s="341">
        <f t="shared" ref="ML6" ca="1" si="455">IF(LQ6&lt;&gt;"",SUMPRODUCT((LO4:LO7=LO6)*(MK4:MK7&gt;MK6)*1),0)</f>
        <v>0</v>
      </c>
      <c r="MM6" s="341">
        <f t="shared" ref="MM6" ca="1" si="456">IF(LQ6&lt;&gt;"",SUMPRODUCT((ML4:ML7=ML6)*(MJ4:MJ7&gt;MJ6)*1),0)</f>
        <v>0</v>
      </c>
      <c r="MN6" s="341">
        <f t="shared" ca="1" si="287"/>
        <v>0</v>
      </c>
      <c r="MO6" s="341">
        <f t="shared" ref="MO6" ca="1" si="457">IF(LQ6&lt;&gt;"",SUMPRODUCT((MN4:MN7=MN6)*(ML4:ML7=ML6)*(MH4:MH7&gt;MH6)*1),0)</f>
        <v>0</v>
      </c>
      <c r="MP6" s="341">
        <f t="shared" ca="1" si="68"/>
        <v>1</v>
      </c>
      <c r="MQ6" s="341">
        <f ca="1">SUMPRODUCT((OFFSET('Game Board'!$F$8:$F$31,0,KX$1)=LR6)*(OFFSET('Game Board'!$I$8:$I$31,0,KX$1)=LR7)*(OFFSET('Game Board'!$G$8:$G$31,0,KX$1)&gt;OFFSET('Game Board'!$H$8:$H$31,0,KX$1))*1)+SUMPRODUCT((OFFSET('Game Board'!$I$8:$I$31,0,KX$1)=LR6)*(OFFSET('Game Board'!$F$8:$F$31,0,KX$1)=LR7)*(OFFSET('Game Board'!$H$8:$H$31,0,KX$1)&gt;OFFSET('Game Board'!$G$8:$G$31,0,KX$1))*1)</f>
        <v>0</v>
      </c>
      <c r="MR6" s="341">
        <f ca="1">SUMPRODUCT((OFFSET('Game Board'!$F$8:$F$31,0,KX$1)=LR6)*(OFFSET('Game Board'!$I$8:$I$31,0,KX$1)=LR7)*(OFFSET('Game Board'!$G$8:$G$31,0,KX$1)=OFFSET('Game Board'!$H$8:$H$31,0,KX$1))*1)+SUMPRODUCT((OFFSET('Game Board'!$I$8:$I$31,0,KX$1)=LR6)*(OFFSET('Game Board'!$F$8:$F$31,0,KX$1)=LR7)*(OFFSET('Game Board'!$H$8:$H$31,0,KX$1)=OFFSET('Game Board'!$G$8:$G$31,0,KX$1))*1)</f>
        <v>0</v>
      </c>
      <c r="MS6" s="341">
        <f ca="1">SUMPRODUCT((OFFSET('Game Board'!$F$8:$F$31,0,KX$1)=LR6)*(OFFSET('Game Board'!$I$8:$I$31,0,KX$1)=LR7)*(OFFSET('Game Board'!$G$8:$G$31,0,KX$1)&lt;OFFSET('Game Board'!$H$8:$H$31,0,KX$1))*1)+SUMPRODUCT((OFFSET('Game Board'!$I$8:$I$31,0,KX$1)=LR6)*(OFFSET('Game Board'!$F$8:$F$31,0,KX$1)=LR7)*(OFFSET('Game Board'!$H$8:$H$31,0,KX$1)&lt;OFFSET('Game Board'!$G$8:$G$31,0,KX$1))*1)</f>
        <v>0</v>
      </c>
      <c r="MT6" s="341">
        <f ca="1">SUMIFS(OFFSET('Game Board'!$G$8:$G$31,0,KX$1),OFFSET('Game Board'!$F$8:$F$31,0,KX$1),LR6,OFFSET('Game Board'!$I$8:$I$31,0,KX$1),LR7)+SUMIFS(OFFSET('Game Board'!$H$8:$H$31,0,KX$1),OFFSET('Game Board'!$I$8:$I$31,0,KX$1),LR6,OFFSET('Game Board'!$F$8:$F$31,0,KX$1),LR7)</f>
        <v>0</v>
      </c>
      <c r="MU6" s="341">
        <f ca="1">SUMIFS(OFFSET('Game Board'!$H$8:$H$31,0,KX$1),OFFSET('Game Board'!$F$8:$F$31,0,KX$1),LR6,OFFSET('Game Board'!$I$8:$I$31,0,KX$1),LR7)+SUMIFS(OFFSET('Game Board'!$G$8:$G$31,0,KX$1),OFFSET('Game Board'!$I$8:$I$31,0,KX$1),LR6,OFFSET('Game Board'!$F$8:$F$31,0,KX$1),LR7)</f>
        <v>0</v>
      </c>
      <c r="MV6" s="341">
        <f t="shared" ref="MV6:MV7" ca="1" si="458">MT6-MU6</f>
        <v>0</v>
      </c>
      <c r="MW6" s="341">
        <f t="shared" ref="MW6:MW7" ca="1" si="459">MR6*1+MQ6*3</f>
        <v>0</v>
      </c>
      <c r="MX6" s="341">
        <f t="shared" ref="MX6" ca="1" si="460">IF(LR6&lt;&gt;"",SUMPRODUCT((MA4:MA7=MA6)*(MW4:MW7&gt;MW6)*1),0)</f>
        <v>0</v>
      </c>
      <c r="MY6" s="341">
        <f t="shared" ref="MY6" ca="1" si="461">IF(LR6&lt;&gt;"",SUMPRODUCT((MX4:MX7=MX6)*(MV4:MV7&gt;MV6)*1),0)</f>
        <v>0</v>
      </c>
      <c r="MZ6" s="341">
        <f t="shared" ref="MZ6:MZ7" ca="1" si="462">MX6+MY6</f>
        <v>0</v>
      </c>
      <c r="NA6" s="341">
        <f t="shared" ref="NA6" ca="1" si="463">IF(LR6&lt;&gt;"",SUMPRODUCT((MZ4:MZ7=MZ6)*(MX4:MX7=MX6)*(MT4:MT7&gt;MT6)*1),0)</f>
        <v>0</v>
      </c>
      <c r="NB6" s="341">
        <f t="shared" ca="1" si="69"/>
        <v>1</v>
      </c>
      <c r="NC6" s="341">
        <f t="shared" ref="NC6" ca="1" si="464">SUMPRODUCT((NB4:NB7=NB6)*(LE4:LE7&gt;LE6)*1)</f>
        <v>2</v>
      </c>
      <c r="ND6" s="341">
        <f t="shared" ca="1" si="71"/>
        <v>3</v>
      </c>
      <c r="NE6" s="341" t="str">
        <f t="shared" si="290"/>
        <v>Guinea</v>
      </c>
      <c r="NF6" s="341">
        <f t="shared" ca="1" si="72"/>
        <v>0</v>
      </c>
      <c r="NG6" s="341">
        <f ca="1">SUMPRODUCT((OFFSET('Game Board'!$G$8:$G$31,0,NG$1)&lt;&gt;"")*(OFFSET('Game Board'!$F$8:$F$31,0,NG$1)=$C6)*(OFFSET('Game Board'!$G$8:$G$31,0,NG$1)&gt;OFFSET('Game Board'!$H$8:$H$31,0,NG$1))*1)+SUMPRODUCT((OFFSET('Game Board'!$G$8:$G$31,0,NG$1)&lt;&gt;"")*(OFFSET('Game Board'!$I$8:$I$31,0,NG$1)=$C6)*(OFFSET('Game Board'!$H$8:$H$31,0,NG$1)&gt;OFFSET('Game Board'!$G$8:$G$31,0,NG$1))*1)</f>
        <v>0</v>
      </c>
      <c r="NH6" s="341">
        <f ca="1">SUMPRODUCT((OFFSET('Game Board'!$G$8:$G$31,0,NG$1)&lt;&gt;"")*(OFFSET('Game Board'!$F$8:$F$31,0,NG$1)=$C6)*(OFFSET('Game Board'!$G$8:$G$31,0,NG$1)=OFFSET('Game Board'!$H$8:$H$31,0,NG$1))*1)+SUMPRODUCT((OFFSET('Game Board'!$G$8:$G$31,0,NG$1)&lt;&gt;"")*(OFFSET('Game Board'!$I$8:$I$31,0,NG$1)=$C6)*(OFFSET('Game Board'!$G$8:$G$31,0,NG$1)=OFFSET('Game Board'!$H$8:$H$31,0,NG$1))*1)</f>
        <v>0</v>
      </c>
      <c r="NI6" s="341">
        <f ca="1">SUMPRODUCT((OFFSET('Game Board'!$G$8:$G$31,0,NG$1)&lt;&gt;"")*(OFFSET('Game Board'!$F$8:$F$31,0,NG$1)=$C6)*(OFFSET('Game Board'!$G$8:$G$31,0,NG$1)&lt;OFFSET('Game Board'!$H$8:$H$31,0,NG$1))*1)+SUMPRODUCT((OFFSET('Game Board'!$G$8:$G$31,0,NG$1)&lt;&gt;"")*(OFFSET('Game Board'!$I$8:$I$31,0,NG$1)=$C6)*(OFFSET('Game Board'!$H$8:$H$31,0,NG$1)&lt;OFFSET('Game Board'!$G$8:$G$31,0,NG$1))*1)</f>
        <v>0</v>
      </c>
      <c r="NJ6" s="341">
        <f ca="1">SUMIF(OFFSET('Game Board'!$F$8:$F$31,0,NG$1),$C6,OFFSET('Game Board'!$G$8:$G$31,0,NG$1))+SUMIF(OFFSET('Game Board'!$I$8:$I$31,0,NG$1),$C6,OFFSET('Game Board'!$H$8:$H$31,0,NG$1))</f>
        <v>0</v>
      </c>
      <c r="NK6" s="341">
        <f ca="1">SUMIF(OFFSET('Game Board'!$F$8:$F$31,0,NG$1),$C6,OFFSET('Game Board'!$H$8:$H$31,0,NG$1))+SUMIF(OFFSET('Game Board'!$I$8:$I$31,0,NG$1),$C6,OFFSET('Game Board'!$G$8:$G$31,0,NG$1))</f>
        <v>0</v>
      </c>
      <c r="NL6" s="341">
        <f t="shared" ca="1" si="73"/>
        <v>0</v>
      </c>
      <c r="NM6" s="341">
        <f t="shared" ca="1" si="74"/>
        <v>0</v>
      </c>
      <c r="NN6" s="341">
        <f t="shared" ca="1" si="291"/>
        <v>14</v>
      </c>
      <c r="NO6" s="341">
        <f>'Tournament Setup'!$F8</f>
        <v>0</v>
      </c>
      <c r="NP6" s="341">
        <f t="shared" ref="NP6" ca="1" si="465">RANK(NM6,NM4:NM7)</f>
        <v>1</v>
      </c>
      <c r="NQ6" s="341">
        <f t="shared" ref="NQ6" ca="1" si="466">SUMPRODUCT((NP4:NP7=NP6)*(NL4:NL7&gt;NL6)*1)</f>
        <v>0</v>
      </c>
      <c r="NR6" s="341">
        <f t="shared" ca="1" si="77"/>
        <v>1</v>
      </c>
      <c r="NS6" s="341">
        <f t="shared" ref="NS6" ca="1" si="467">SUMPRODUCT((NP4:NP7=NP6)*(NL4:NL7=NL6)*(NJ4:NJ7&gt;NJ6)*1)</f>
        <v>0</v>
      </c>
      <c r="NT6" s="341">
        <f t="shared" ca="1" si="79"/>
        <v>1</v>
      </c>
      <c r="NU6" s="341">
        <f t="shared" ref="NU6" ca="1" si="468">RANK(NT6,NT4:NT7,1)+COUNTIF(NT4:NT6,NT6)-1</f>
        <v>3</v>
      </c>
      <c r="NV6" s="341">
        <v>3</v>
      </c>
      <c r="NW6" s="341" t="str">
        <f t="shared" ref="NW6" ca="1" si="469">INDEX(NE4:NE7,MATCH(NV6,NU4:NU7,0),0)</f>
        <v>Guinea</v>
      </c>
      <c r="NX6" s="341">
        <f t="shared" ref="NX6" ca="1" si="470">INDEX(NT4:NT7,MATCH(NW6,NE4:NE7,0),0)</f>
        <v>1</v>
      </c>
      <c r="NY6" s="341" t="str">
        <f t="shared" ref="NY6:NY7" ca="1" si="471">IF(AND(NY5&lt;&gt;"",NX6=1),NW6,"")</f>
        <v>Guinea</v>
      </c>
      <c r="NZ6" s="341" t="str">
        <f t="shared" ref="NZ6" ca="1" si="472">IF(NZ5&lt;&gt;"",NW6,"")</f>
        <v/>
      </c>
      <c r="OA6" s="341" t="str">
        <f t="shared" ref="OA6" ca="1" si="473">IF(NX7=3,NW6,"")</f>
        <v/>
      </c>
      <c r="OB6" s="341">
        <f ca="1">SUMPRODUCT((OFFSET('Game Board'!$F$8:$F$31,0,NG$1)=NY6)*(OFFSET('Game Board'!$I$8:$I$31,0,NG$1)=NY4)*(OFFSET('Game Board'!$G$8:$G$31,0,NG$1)&gt;OFFSET('Game Board'!$H$8:$H$31,0,NG$1))*1)+SUMPRODUCT((OFFSET('Game Board'!$I$8:$I$31,0,NG$1)=NY6)*(OFFSET('Game Board'!$F$8:$F$31,0,NG$1)=NY4)*(OFFSET('Game Board'!$H$8:$H$31,0,NG$1)&gt;OFFSET('Game Board'!$G$8:$G$31,0,NG$1))*1)+SUMPRODUCT((OFFSET('Game Board'!$F$8:$F$31,0,NG$1)=NY6)*(OFFSET('Game Board'!$I$8:$I$31,0,NG$1)=NY5)*(OFFSET('Game Board'!$G$8:$G$31,0,NG$1)&gt;OFFSET('Game Board'!$H$8:$H$31,0,NG$1))*1)+SUMPRODUCT((OFFSET('Game Board'!$I$8:$I$31,0,NG$1)=NY6)*(OFFSET('Game Board'!$F$8:$F$31,0,NG$1)=NY5)*(OFFSET('Game Board'!$H$8:$H$31,0,NG$1)&gt;OFFSET('Game Board'!$G$8:$G$31,0,NG$1))*1)+SUMPRODUCT((OFFSET('Game Board'!$F$8:$F$31,0,NG$1)=NY6)*(OFFSET('Game Board'!$I$8:$I$31,0,NG$1)=NY7)*(OFFSET('Game Board'!$G$8:$G$31,0,NG$1)&gt;OFFSET('Game Board'!$H$8:$H$31,0,NG$1))*1)+SUMPRODUCT((OFFSET('Game Board'!$I$8:$I$31,0,NG$1)=NY6)*(OFFSET('Game Board'!$F$8:$F$31,0,NG$1)=NY7)*(OFFSET('Game Board'!$H$8:$H$31,0,NG$1)&gt;OFFSET('Game Board'!$G$8:$G$31,0,NG$1))*1)</f>
        <v>0</v>
      </c>
      <c r="OC6" s="341">
        <f ca="1">SUMPRODUCT((OFFSET('Game Board'!$F$8:$F$31,0,NG$1)=NY6)*(OFFSET('Game Board'!$I$8:$I$31,0,NG$1)=NY4)*(OFFSET('Game Board'!$G$8:$G$31,0,NG$1)=OFFSET('Game Board'!$H$8:$H$31,0,NG$1))*1)+SUMPRODUCT((OFFSET('Game Board'!$I$8:$I$31,0,NG$1)=NY6)*(OFFSET('Game Board'!$F$8:$F$31,0,NG$1)=NY4)*(OFFSET('Game Board'!$G$8:$G$31,0,NG$1)=OFFSET('Game Board'!$H$8:$H$31,0,NG$1))*1)+SUMPRODUCT((OFFSET('Game Board'!$F$8:$F$31,0,NG$1)=NY6)*(OFFSET('Game Board'!$I$8:$I$31,0,NG$1)=NY5)*(OFFSET('Game Board'!$G$8:$G$31,0,NG$1)=OFFSET('Game Board'!$H$8:$H$31,0,NG$1))*1)+SUMPRODUCT((OFFSET('Game Board'!$I$8:$I$31,0,NG$1)=NY6)*(OFFSET('Game Board'!$F$8:$F$31,0,NG$1)=NY5)*(OFFSET('Game Board'!$G$8:$G$31,0,NG$1)=OFFSET('Game Board'!$H$8:$H$31,0,NG$1))*1)+SUMPRODUCT((OFFSET('Game Board'!$F$8:$F$31,0,NG$1)=NY6)*(OFFSET('Game Board'!$I$8:$I$31,0,NG$1)=NY7)*(OFFSET('Game Board'!$G$8:$G$31,0,NG$1)=OFFSET('Game Board'!$H$8:$H$31,0,NG$1))*1)+SUMPRODUCT((OFFSET('Game Board'!$I$8:$I$31,0,NG$1)=NY6)*(OFFSET('Game Board'!$F$8:$F$31,0,NG$1)=NY7)*(OFFSET('Game Board'!$G$8:$G$31,0,NG$1)=OFFSET('Game Board'!$H$8:$H$31,0,NG$1))*1)</f>
        <v>3</v>
      </c>
      <c r="OD6" s="341">
        <f ca="1">SUMPRODUCT((OFFSET('Game Board'!$F$8:$F$31,0,NG$1)=NY6)*(OFFSET('Game Board'!$I$8:$I$31,0,NG$1)=NY4)*(OFFSET('Game Board'!$G$8:$G$31,0,NG$1)&lt;OFFSET('Game Board'!$H$8:$H$31,0,NG$1))*1)+SUMPRODUCT((OFFSET('Game Board'!$I$8:$I$31,0,NG$1)=NY6)*(OFFSET('Game Board'!$F$8:$F$31,0,NG$1)=NY4)*(OFFSET('Game Board'!$H$8:$H$31,0,NG$1)&lt;OFFSET('Game Board'!$G$8:$G$31,0,NG$1))*1)+SUMPRODUCT((OFFSET('Game Board'!$F$8:$F$31,0,NG$1)=NY6)*(OFFSET('Game Board'!$I$8:$I$31,0,NG$1)=NY5)*(OFFSET('Game Board'!$G$8:$G$31,0,NG$1)&lt;OFFSET('Game Board'!$H$8:$H$31,0,NG$1))*1)+SUMPRODUCT((OFFSET('Game Board'!$I$8:$I$31,0,NG$1)=NY6)*(OFFSET('Game Board'!$F$8:$F$31,0,NG$1)=NY5)*(OFFSET('Game Board'!$H$8:$H$31,0,NG$1)&lt;OFFSET('Game Board'!$G$8:$G$31,0,NG$1))*1)+SUMPRODUCT((OFFSET('Game Board'!$F$8:$F$31,0,NG$1)=NY6)*(OFFSET('Game Board'!$I$8:$I$31,0,NG$1)=NY7)*(OFFSET('Game Board'!$G$8:$G$31,0,NG$1)&lt;OFFSET('Game Board'!$H$8:$H$31,0,NG$1))*1)+SUMPRODUCT((OFFSET('Game Board'!$I$8:$I$31,0,NG$1)=NY6)*(OFFSET('Game Board'!$F$8:$F$31,0,NG$1)=NY7)*(OFFSET('Game Board'!$H$8:$H$31,0,NG$1)&lt;OFFSET('Game Board'!$G$8:$G$31,0,NG$1))*1)</f>
        <v>0</v>
      </c>
      <c r="OE6" s="341">
        <f ca="1">SUMIFS(OFFSET('Game Board'!$G$8:$G$31,0,NG$1),OFFSET('Game Board'!$F$8:$F$31,0,NG$1),NY6,OFFSET('Game Board'!$I$8:$I$31,0,NG$1),NY4)+SUMIFS(OFFSET('Game Board'!$G$8:$G$31,0,NG$1),OFFSET('Game Board'!$F$8:$F$31,0,NG$1),NY6,OFFSET('Game Board'!$I$8:$I$31,0,NG$1),NY5)+SUMIFS(OFFSET('Game Board'!$G$8:$G$31,0,NG$1),OFFSET('Game Board'!$F$8:$F$31,0,NG$1),NY6,OFFSET('Game Board'!$I$8:$I$31,0,NG$1),NY7)+SUMIFS(OFFSET('Game Board'!$H$8:$H$31,0,NG$1),OFFSET('Game Board'!$I$8:$I$31,0,NG$1),NY6,OFFSET('Game Board'!$F$8:$F$31,0,NG$1),NY4)+SUMIFS(OFFSET('Game Board'!$H$8:$H$31,0,NG$1),OFFSET('Game Board'!$I$8:$I$31,0,NG$1),NY6,OFFSET('Game Board'!$F$8:$F$31,0,NG$1),NY5)+SUMIFS(OFFSET('Game Board'!$H$8:$H$31,0,NG$1),OFFSET('Game Board'!$I$8:$I$31,0,NG$1),NY6,OFFSET('Game Board'!$F$8:$F$31,0,NG$1),NY7)</f>
        <v>0</v>
      </c>
      <c r="OF6" s="341">
        <f ca="1">SUMIFS(OFFSET('Game Board'!$H$8:$H$31,0,NG$1),OFFSET('Game Board'!$F$8:$F$31,0,NG$1),NY6,OFFSET('Game Board'!$I$8:$I$31,0,NG$1),NY4)+SUMIFS(OFFSET('Game Board'!$H$8:$H$31,0,NG$1),OFFSET('Game Board'!$F$8:$F$31,0,NG$1),NY6,OFFSET('Game Board'!$I$8:$I$31,0,NG$1),NY5)+SUMIFS(OFFSET('Game Board'!$H$8:$H$31,0,NG$1),OFFSET('Game Board'!$F$8:$F$31,0,NG$1),NY6,OFFSET('Game Board'!$I$8:$I$31,0,NG$1),NY7)+SUMIFS(OFFSET('Game Board'!$G$8:$G$31,0,NG$1),OFFSET('Game Board'!$I$8:$I$31,0,NG$1),NY6,OFFSET('Game Board'!$F$8:$F$31,0,NG$1),NY4)+SUMIFS(OFFSET('Game Board'!$G$8:$G$31,0,NG$1),OFFSET('Game Board'!$I$8:$I$31,0,NG$1),NY6,OFFSET('Game Board'!$F$8:$F$31,0,NG$1),NY5)+SUMIFS(OFFSET('Game Board'!$G$8:$G$31,0,NG$1),OFFSET('Game Board'!$I$8:$I$31,0,NG$1),NY6,OFFSET('Game Board'!$F$8:$F$31,0,NG$1),NY7)</f>
        <v>0</v>
      </c>
      <c r="OG6" s="341">
        <f t="shared" ca="1" si="84"/>
        <v>0</v>
      </c>
      <c r="OH6" s="341">
        <f t="shared" ca="1" si="85"/>
        <v>3</v>
      </c>
      <c r="OI6" s="341">
        <f t="shared" ref="OI6" ca="1" si="474">IF(NY6&lt;&gt;"",SUMPRODUCT((NX4:NX7=NX6)*(OH4:OH7&gt;OH6)*1),0)</f>
        <v>0</v>
      </c>
      <c r="OJ6" s="341">
        <f t="shared" ref="OJ6" ca="1" si="475">IF(NY6&lt;&gt;"",SUMPRODUCT((OI4:OI7=OI6)*(OG4:OG7&gt;OG6)*1),0)</f>
        <v>0</v>
      </c>
      <c r="OK6" s="341">
        <f t="shared" ca="1" si="88"/>
        <v>0</v>
      </c>
      <c r="OL6" s="341">
        <f t="shared" ref="OL6" ca="1" si="476">IF(NY6&lt;&gt;"",SUMPRODUCT((OK4:OK7=OK6)*(OI4:OI7=OI6)*(OE4:OE7&gt;OE6)*1),0)</f>
        <v>0</v>
      </c>
      <c r="OM6" s="341">
        <f t="shared" ca="1" si="90"/>
        <v>1</v>
      </c>
      <c r="ON6" s="341">
        <f ca="1">SUMPRODUCT((OFFSET('Game Board'!$F$8:$F$31,0,NG$1)=NZ6)*(OFFSET('Game Board'!$I$8:$I$31,0,NG$1)=NZ5)*(OFFSET('Game Board'!$G$8:$G$31,0,NG$1)&gt;OFFSET('Game Board'!$H$8:$H$31,0,NG$1))*1)+SUMPRODUCT((OFFSET('Game Board'!$I$8:$I$31,0,NG$1)=NZ6)*(OFFSET('Game Board'!$F$8:$F$31,0,NG$1)=NZ5)*(OFFSET('Game Board'!$H$8:$H$31,0,NG$1)&gt;OFFSET('Game Board'!$G$8:$G$31,0,NG$1))*1)+SUMPRODUCT((OFFSET('Game Board'!$F$8:$F$31,0,NG$1)=NZ6)*(OFFSET('Game Board'!$I$8:$I$31,0,NG$1)=NZ7)*(OFFSET('Game Board'!$G$8:$G$31,0,NG$1)&gt;OFFSET('Game Board'!$H$8:$H$31,0,NG$1))*1)+SUMPRODUCT((OFFSET('Game Board'!$I$8:$I$31,0,NG$1)=NZ6)*(OFFSET('Game Board'!$F$8:$F$31,0,NG$1)=NZ7)*(OFFSET('Game Board'!$H$8:$H$31,0,NG$1)&gt;OFFSET('Game Board'!$G$8:$G$31,0,NG$1))*1)</f>
        <v>0</v>
      </c>
      <c r="OO6" s="341">
        <f ca="1">SUMPRODUCT((OFFSET('Game Board'!$F$8:$F$31,0,NG$1)=NZ6)*(OFFSET('Game Board'!$I$8:$I$31,0,NG$1)=NZ5)*(OFFSET('Game Board'!$G$8:$G$31,0,NG$1)=OFFSET('Game Board'!$H$8:$H$31,0,NG$1))*1)+SUMPRODUCT((OFFSET('Game Board'!$I$8:$I$31,0,NG$1)=NZ6)*(OFFSET('Game Board'!$F$8:$F$31,0,NG$1)=NZ5)*(OFFSET('Game Board'!$G$8:$G$31,0,NG$1)=OFFSET('Game Board'!$H$8:$H$31,0,NG$1))*1)+SUMPRODUCT((OFFSET('Game Board'!$F$8:$F$31,0,NG$1)=NZ6)*(OFFSET('Game Board'!$I$8:$I$31,0,NG$1)=NZ7)*(OFFSET('Game Board'!$G$8:$G$31,0,NG$1)=OFFSET('Game Board'!$H$8:$H$31,0,NG$1))*1)+SUMPRODUCT((OFFSET('Game Board'!$I$8:$I$31,0,NG$1)=NZ6)*(OFFSET('Game Board'!$F$8:$F$31,0,NG$1)=NZ7)*(OFFSET('Game Board'!$G$8:$G$31,0,NG$1)=OFFSET('Game Board'!$H$8:$H$31,0,NG$1))*1)</f>
        <v>0</v>
      </c>
      <c r="OP6" s="341">
        <f ca="1">SUMPRODUCT((OFFSET('Game Board'!$F$8:$F$31,0,NG$1)=NZ6)*(OFFSET('Game Board'!$I$8:$I$31,0,NG$1)=NZ5)*(OFFSET('Game Board'!$G$8:$G$31,0,NG$1)&lt;OFFSET('Game Board'!$H$8:$H$31,0,NG$1))*1)+SUMPRODUCT((OFFSET('Game Board'!$I$8:$I$31,0,NG$1)=NZ6)*(OFFSET('Game Board'!$F$8:$F$31,0,NG$1)=NZ5)*(OFFSET('Game Board'!$H$8:$H$31,0,NG$1)&lt;OFFSET('Game Board'!$G$8:$G$31,0,NG$1))*1)+SUMPRODUCT((OFFSET('Game Board'!$F$8:$F$31,0,NG$1)=NZ6)*(OFFSET('Game Board'!$I$8:$I$31,0,NG$1)=NZ7)*(OFFSET('Game Board'!$G$8:$G$31,0,NG$1)&lt;OFFSET('Game Board'!$H$8:$H$31,0,NG$1))*1)+SUMPRODUCT((OFFSET('Game Board'!$I$8:$I$31,0,NG$1)=NZ6)*(OFFSET('Game Board'!$F$8:$F$31,0,NG$1)=NZ7)*(OFFSET('Game Board'!$H$8:$H$31,0,NG$1)&lt;OFFSET('Game Board'!$G$8:$G$31,0,NG$1))*1)</f>
        <v>0</v>
      </c>
      <c r="OQ6" s="341">
        <f ca="1">SUMIFS(OFFSET('Game Board'!$G$8:$G$31,0,NG$1),OFFSET('Game Board'!$F$8:$F$31,0,NG$1),NZ6,OFFSET('Game Board'!$I$8:$I$31,0,NG$1),NZ5)+SUMIFS(OFFSET('Game Board'!$G$8:$G$31,0,NG$1),OFFSET('Game Board'!$F$8:$F$31,0,NG$1),NZ6,OFFSET('Game Board'!$I$8:$I$31,0,NG$1),NZ7)+SUMIFS(OFFSET('Game Board'!$H$8:$H$31,0,NG$1),OFFSET('Game Board'!$I$8:$I$31,0,NG$1),NZ6,OFFSET('Game Board'!$F$8:$F$31,0,NG$1),NZ5)+SUMIFS(OFFSET('Game Board'!$H$8:$H$31,0,NG$1),OFFSET('Game Board'!$I$8:$I$31,0,NG$1),NZ6,OFFSET('Game Board'!$F$8:$F$31,0,NG$1),NZ7)</f>
        <v>0</v>
      </c>
      <c r="OR6" s="341">
        <f ca="1">SUMIFS(OFFSET('Game Board'!$H$8:$H$31,0,NG$1),OFFSET('Game Board'!$F$8:$F$31,0,NG$1),NZ6,OFFSET('Game Board'!$I$8:$I$31,0,NG$1),NZ5)+SUMIFS(OFFSET('Game Board'!$H$8:$H$31,0,NG$1),OFFSET('Game Board'!$F$8:$F$31,0,NG$1),NZ6,OFFSET('Game Board'!$I$8:$I$31,0,NG$1),NZ7)+SUMIFS(OFFSET('Game Board'!$G$8:$G$31,0,NG$1),OFFSET('Game Board'!$I$8:$I$31,0,NG$1),NZ6,OFFSET('Game Board'!$F$8:$F$31,0,NG$1),NZ5)+SUMIFS(OFFSET('Game Board'!$G$8:$G$31,0,NG$1),OFFSET('Game Board'!$I$8:$I$31,0,NG$1),NZ6,OFFSET('Game Board'!$F$8:$F$31,0,NG$1),NZ7)</f>
        <v>0</v>
      </c>
      <c r="OS6" s="341">
        <f t="shared" ca="1" si="303"/>
        <v>0</v>
      </c>
      <c r="OT6" s="341">
        <f t="shared" ca="1" si="304"/>
        <v>0</v>
      </c>
      <c r="OU6" s="341">
        <f t="shared" ref="OU6" ca="1" si="477">IF(NZ6&lt;&gt;"",SUMPRODUCT((NX4:NX7=NX6)*(OT4:OT7&gt;OT6)*1),0)</f>
        <v>0</v>
      </c>
      <c r="OV6" s="341">
        <f t="shared" ref="OV6" ca="1" si="478">IF(NZ6&lt;&gt;"",SUMPRODUCT((OU4:OU7=OU6)*(OS4:OS7&gt;OS6)*1),0)</f>
        <v>0</v>
      </c>
      <c r="OW6" s="341">
        <f t="shared" ca="1" si="307"/>
        <v>0</v>
      </c>
      <c r="OX6" s="341">
        <f t="shared" ref="OX6" ca="1" si="479">IF(NZ6&lt;&gt;"",SUMPRODUCT((OW4:OW7=OW6)*(OU4:OU7=OU6)*(OQ4:OQ7&gt;OQ6)*1),0)</f>
        <v>0</v>
      </c>
      <c r="OY6" s="341">
        <f t="shared" ca="1" si="91"/>
        <v>1</v>
      </c>
      <c r="OZ6" s="341">
        <f ca="1">SUMPRODUCT((OFFSET('Game Board'!$F$8:$F$31,0,NG$1)=OA6)*(OFFSET('Game Board'!$I$8:$I$31,0,NG$1)=OA7)*(OFFSET('Game Board'!$G$8:$G$31,0,NG$1)&gt;OFFSET('Game Board'!$H$8:$H$31,0,NG$1))*1)+SUMPRODUCT((OFFSET('Game Board'!$I$8:$I$31,0,NG$1)=OA6)*(OFFSET('Game Board'!$F$8:$F$31,0,NG$1)=OA7)*(OFFSET('Game Board'!$H$8:$H$31,0,NG$1)&gt;OFFSET('Game Board'!$G$8:$G$31,0,NG$1))*1)</f>
        <v>0</v>
      </c>
      <c r="PA6" s="341">
        <f ca="1">SUMPRODUCT((OFFSET('Game Board'!$F$8:$F$31,0,NG$1)=OA6)*(OFFSET('Game Board'!$I$8:$I$31,0,NG$1)=OA7)*(OFFSET('Game Board'!$G$8:$G$31,0,NG$1)=OFFSET('Game Board'!$H$8:$H$31,0,NG$1))*1)+SUMPRODUCT((OFFSET('Game Board'!$I$8:$I$31,0,NG$1)=OA6)*(OFFSET('Game Board'!$F$8:$F$31,0,NG$1)=OA7)*(OFFSET('Game Board'!$H$8:$H$31,0,NG$1)=OFFSET('Game Board'!$G$8:$G$31,0,NG$1))*1)</f>
        <v>0</v>
      </c>
      <c r="PB6" s="341">
        <f ca="1">SUMPRODUCT((OFFSET('Game Board'!$F$8:$F$31,0,NG$1)=OA6)*(OFFSET('Game Board'!$I$8:$I$31,0,NG$1)=OA7)*(OFFSET('Game Board'!$G$8:$G$31,0,NG$1)&lt;OFFSET('Game Board'!$H$8:$H$31,0,NG$1))*1)+SUMPRODUCT((OFFSET('Game Board'!$I$8:$I$31,0,NG$1)=OA6)*(OFFSET('Game Board'!$F$8:$F$31,0,NG$1)=OA7)*(OFFSET('Game Board'!$H$8:$H$31,0,NG$1)&lt;OFFSET('Game Board'!$G$8:$G$31,0,NG$1))*1)</f>
        <v>0</v>
      </c>
      <c r="PC6" s="341">
        <f ca="1">SUMIFS(OFFSET('Game Board'!$G$8:$G$31,0,NG$1),OFFSET('Game Board'!$F$8:$F$31,0,NG$1),OA6,OFFSET('Game Board'!$I$8:$I$31,0,NG$1),OA7)+SUMIFS(OFFSET('Game Board'!$H$8:$H$31,0,NG$1),OFFSET('Game Board'!$I$8:$I$31,0,NG$1),OA6,OFFSET('Game Board'!$F$8:$F$31,0,NG$1),OA7)</f>
        <v>0</v>
      </c>
      <c r="PD6" s="341">
        <f ca="1">SUMIFS(OFFSET('Game Board'!$H$8:$H$31,0,NG$1),OFFSET('Game Board'!$F$8:$F$31,0,NG$1),OA6,OFFSET('Game Board'!$I$8:$I$31,0,NG$1),OA7)+SUMIFS(OFFSET('Game Board'!$G$8:$G$31,0,NG$1),OFFSET('Game Board'!$I$8:$I$31,0,NG$1),OA6,OFFSET('Game Board'!$F$8:$F$31,0,NG$1),OA7)</f>
        <v>0</v>
      </c>
      <c r="PE6" s="341">
        <f t="shared" ref="PE6:PE7" ca="1" si="480">PC6-PD6</f>
        <v>0</v>
      </c>
      <c r="PF6" s="341">
        <f t="shared" ref="PF6:PF7" ca="1" si="481">PA6*1+OZ6*3</f>
        <v>0</v>
      </c>
      <c r="PG6" s="341">
        <f t="shared" ref="PG6" ca="1" si="482">IF(OA6&lt;&gt;"",SUMPRODUCT((OJ4:OJ7=OJ6)*(PF4:PF7&gt;PF6)*1),0)</f>
        <v>0</v>
      </c>
      <c r="PH6" s="341">
        <f t="shared" ref="PH6" ca="1" si="483">IF(OA6&lt;&gt;"",SUMPRODUCT((PG4:PG7=PG6)*(PE4:PE7&gt;PE6)*1),0)</f>
        <v>0</v>
      </c>
      <c r="PI6" s="341">
        <f t="shared" ref="PI6:PI7" ca="1" si="484">PG6+PH6</f>
        <v>0</v>
      </c>
      <c r="PJ6" s="341">
        <f t="shared" ref="PJ6" ca="1" si="485">IF(OA6&lt;&gt;"",SUMPRODUCT((PI4:PI7=PI6)*(PG4:PG7=PG6)*(PC4:PC7&gt;PC6)*1),0)</f>
        <v>0</v>
      </c>
      <c r="PK6" s="341">
        <f t="shared" ca="1" si="92"/>
        <v>1</v>
      </c>
      <c r="PL6" s="341">
        <f t="shared" ref="PL6" ca="1" si="486">SUMPRODUCT((PK4:PK7=PK6)*(NN4:NN7&gt;NN6)*1)</f>
        <v>2</v>
      </c>
      <c r="PM6" s="341">
        <f t="shared" ca="1" si="94"/>
        <v>3</v>
      </c>
      <c r="PN6" s="341" t="str">
        <f t="shared" si="310"/>
        <v>Guinea</v>
      </c>
      <c r="PO6" s="341">
        <f t="shared" ca="1" si="95"/>
        <v>0</v>
      </c>
      <c r="PP6" s="341">
        <f ca="1">SUMPRODUCT((OFFSET('Game Board'!$G$8:$G$31,0,PP$1)&lt;&gt;"")*(OFFSET('Game Board'!$F$8:$F$31,0,PP$1)=$C6)*(OFFSET('Game Board'!$G$8:$G$31,0,PP$1)&gt;OFFSET('Game Board'!$H$8:$H$31,0,PP$1))*1)+SUMPRODUCT((OFFSET('Game Board'!$G$8:$G$31,0,PP$1)&lt;&gt;"")*(OFFSET('Game Board'!$I$8:$I$31,0,PP$1)=$C6)*(OFFSET('Game Board'!$H$8:$H$31,0,PP$1)&gt;OFFSET('Game Board'!$G$8:$G$31,0,PP$1))*1)</f>
        <v>0</v>
      </c>
      <c r="PQ6" s="341">
        <f ca="1">SUMPRODUCT((OFFSET('Game Board'!$G$8:$G$31,0,PP$1)&lt;&gt;"")*(OFFSET('Game Board'!$F$8:$F$31,0,PP$1)=$C6)*(OFFSET('Game Board'!$G$8:$G$31,0,PP$1)=OFFSET('Game Board'!$H$8:$H$31,0,PP$1))*1)+SUMPRODUCT((OFFSET('Game Board'!$G$8:$G$31,0,PP$1)&lt;&gt;"")*(OFFSET('Game Board'!$I$8:$I$31,0,PP$1)=$C6)*(OFFSET('Game Board'!$G$8:$G$31,0,PP$1)=OFFSET('Game Board'!$H$8:$H$31,0,PP$1))*1)</f>
        <v>0</v>
      </c>
      <c r="PR6" s="341">
        <f ca="1">SUMPRODUCT((OFFSET('Game Board'!$G$8:$G$31,0,PP$1)&lt;&gt;"")*(OFFSET('Game Board'!$F$8:$F$31,0,PP$1)=$C6)*(OFFSET('Game Board'!$G$8:$G$31,0,PP$1)&lt;OFFSET('Game Board'!$H$8:$H$31,0,PP$1))*1)+SUMPRODUCT((OFFSET('Game Board'!$G$8:$G$31,0,PP$1)&lt;&gt;"")*(OFFSET('Game Board'!$I$8:$I$31,0,PP$1)=$C6)*(OFFSET('Game Board'!$H$8:$H$31,0,PP$1)&lt;OFFSET('Game Board'!$G$8:$G$31,0,PP$1))*1)</f>
        <v>0</v>
      </c>
      <c r="PS6" s="341">
        <f ca="1">SUMIF(OFFSET('Game Board'!$F$8:$F$31,0,PP$1),$C6,OFFSET('Game Board'!$G$8:$G$31,0,PP$1))+SUMIF(OFFSET('Game Board'!$I$8:$I$31,0,PP$1),$C6,OFFSET('Game Board'!$H$8:$H$31,0,PP$1))</f>
        <v>0</v>
      </c>
      <c r="PT6" s="341">
        <f ca="1">SUMIF(OFFSET('Game Board'!$F$8:$F$31,0,PP$1),$C6,OFFSET('Game Board'!$H$8:$H$31,0,PP$1))+SUMIF(OFFSET('Game Board'!$I$8:$I$31,0,PP$1),$C6,OFFSET('Game Board'!$G$8:$G$31,0,PP$1))</f>
        <v>0</v>
      </c>
      <c r="PU6" s="341">
        <f t="shared" ca="1" si="96"/>
        <v>0</v>
      </c>
      <c r="PV6" s="341">
        <f t="shared" ca="1" si="97"/>
        <v>0</v>
      </c>
      <c r="PW6" s="341">
        <f t="shared" ca="1" si="311"/>
        <v>14</v>
      </c>
      <c r="PX6" s="341">
        <f>'Tournament Setup'!$F8</f>
        <v>0</v>
      </c>
      <c r="PY6" s="341">
        <f t="shared" ref="PY6" ca="1" si="487">RANK(PV6,PV4:PV7)</f>
        <v>1</v>
      </c>
      <c r="PZ6" s="341">
        <f t="shared" ref="PZ6" ca="1" si="488">SUMPRODUCT((PY4:PY7=PY6)*(PU4:PU7&gt;PU6)*1)</f>
        <v>0</v>
      </c>
      <c r="QA6" s="341">
        <f t="shared" ca="1" si="100"/>
        <v>1</v>
      </c>
      <c r="QB6" s="341">
        <f t="shared" ref="QB6" ca="1" si="489">SUMPRODUCT((PY4:PY7=PY6)*(PU4:PU7=PU6)*(PS4:PS7&gt;PS6)*1)</f>
        <v>0</v>
      </c>
      <c r="QC6" s="341">
        <f t="shared" ca="1" si="102"/>
        <v>1</v>
      </c>
      <c r="QD6" s="341">
        <f t="shared" ref="QD6" ca="1" si="490">RANK(QC6,QC4:QC7,1)+COUNTIF(QC4:QC6,QC6)-1</f>
        <v>3</v>
      </c>
      <c r="QE6" s="341">
        <v>3</v>
      </c>
      <c r="QF6" s="341" t="str">
        <f t="shared" ref="QF6" ca="1" si="491">INDEX(PN4:PN7,MATCH(QE6,QD4:QD7,0),0)</f>
        <v>Guinea</v>
      </c>
      <c r="QG6" s="341">
        <f t="shared" ref="QG6" ca="1" si="492">INDEX(QC4:QC7,MATCH(QF6,PN4:PN7,0),0)</f>
        <v>1</v>
      </c>
      <c r="QH6" s="341" t="str">
        <f t="shared" ref="QH6:QH7" ca="1" si="493">IF(AND(QH5&lt;&gt;"",QG6=1),QF6,"")</f>
        <v>Guinea</v>
      </c>
      <c r="QI6" s="341" t="str">
        <f t="shared" ref="QI6" ca="1" si="494">IF(QI5&lt;&gt;"",QF6,"")</f>
        <v/>
      </c>
      <c r="QJ6" s="341" t="str">
        <f t="shared" ref="QJ6" ca="1" si="495">IF(QG7=3,QF6,"")</f>
        <v/>
      </c>
      <c r="QK6" s="341">
        <f ca="1">SUMPRODUCT((OFFSET('Game Board'!$F$8:$F$31,0,PP$1)=QH6)*(OFFSET('Game Board'!$I$8:$I$31,0,PP$1)=QH4)*(OFFSET('Game Board'!$G$8:$G$31,0,PP$1)&gt;OFFSET('Game Board'!$H$8:$H$31,0,PP$1))*1)+SUMPRODUCT((OFFSET('Game Board'!$I$8:$I$31,0,PP$1)=QH6)*(OFFSET('Game Board'!$F$8:$F$31,0,PP$1)=QH4)*(OFFSET('Game Board'!$H$8:$H$31,0,PP$1)&gt;OFFSET('Game Board'!$G$8:$G$31,0,PP$1))*1)+SUMPRODUCT((OFFSET('Game Board'!$F$8:$F$31,0,PP$1)=QH6)*(OFFSET('Game Board'!$I$8:$I$31,0,PP$1)=QH5)*(OFFSET('Game Board'!$G$8:$G$31,0,PP$1)&gt;OFFSET('Game Board'!$H$8:$H$31,0,PP$1))*1)+SUMPRODUCT((OFFSET('Game Board'!$I$8:$I$31,0,PP$1)=QH6)*(OFFSET('Game Board'!$F$8:$F$31,0,PP$1)=QH5)*(OFFSET('Game Board'!$H$8:$H$31,0,PP$1)&gt;OFFSET('Game Board'!$G$8:$G$31,0,PP$1))*1)+SUMPRODUCT((OFFSET('Game Board'!$F$8:$F$31,0,PP$1)=QH6)*(OFFSET('Game Board'!$I$8:$I$31,0,PP$1)=QH7)*(OFFSET('Game Board'!$G$8:$G$31,0,PP$1)&gt;OFFSET('Game Board'!$H$8:$H$31,0,PP$1))*1)+SUMPRODUCT((OFFSET('Game Board'!$I$8:$I$31,0,PP$1)=QH6)*(OFFSET('Game Board'!$F$8:$F$31,0,PP$1)=QH7)*(OFFSET('Game Board'!$H$8:$H$31,0,PP$1)&gt;OFFSET('Game Board'!$G$8:$G$31,0,PP$1))*1)</f>
        <v>0</v>
      </c>
      <c r="QL6" s="341">
        <f ca="1">SUMPRODUCT((OFFSET('Game Board'!$F$8:$F$31,0,PP$1)=QH6)*(OFFSET('Game Board'!$I$8:$I$31,0,PP$1)=QH4)*(OFFSET('Game Board'!$G$8:$G$31,0,PP$1)=OFFSET('Game Board'!$H$8:$H$31,0,PP$1))*1)+SUMPRODUCT((OFFSET('Game Board'!$I$8:$I$31,0,PP$1)=QH6)*(OFFSET('Game Board'!$F$8:$F$31,0,PP$1)=QH4)*(OFFSET('Game Board'!$G$8:$G$31,0,PP$1)=OFFSET('Game Board'!$H$8:$H$31,0,PP$1))*1)+SUMPRODUCT((OFFSET('Game Board'!$F$8:$F$31,0,PP$1)=QH6)*(OFFSET('Game Board'!$I$8:$I$31,0,PP$1)=QH5)*(OFFSET('Game Board'!$G$8:$G$31,0,PP$1)=OFFSET('Game Board'!$H$8:$H$31,0,PP$1))*1)+SUMPRODUCT((OFFSET('Game Board'!$I$8:$I$31,0,PP$1)=QH6)*(OFFSET('Game Board'!$F$8:$F$31,0,PP$1)=QH5)*(OFFSET('Game Board'!$G$8:$G$31,0,PP$1)=OFFSET('Game Board'!$H$8:$H$31,0,PP$1))*1)+SUMPRODUCT((OFFSET('Game Board'!$F$8:$F$31,0,PP$1)=QH6)*(OFFSET('Game Board'!$I$8:$I$31,0,PP$1)=QH7)*(OFFSET('Game Board'!$G$8:$G$31,0,PP$1)=OFFSET('Game Board'!$H$8:$H$31,0,PP$1))*1)+SUMPRODUCT((OFFSET('Game Board'!$I$8:$I$31,0,PP$1)=QH6)*(OFFSET('Game Board'!$F$8:$F$31,0,PP$1)=QH7)*(OFFSET('Game Board'!$G$8:$G$31,0,PP$1)=OFFSET('Game Board'!$H$8:$H$31,0,PP$1))*1)</f>
        <v>3</v>
      </c>
      <c r="QM6" s="341">
        <f ca="1">SUMPRODUCT((OFFSET('Game Board'!$F$8:$F$31,0,PP$1)=QH6)*(OFFSET('Game Board'!$I$8:$I$31,0,PP$1)=QH4)*(OFFSET('Game Board'!$G$8:$G$31,0,PP$1)&lt;OFFSET('Game Board'!$H$8:$H$31,0,PP$1))*1)+SUMPRODUCT((OFFSET('Game Board'!$I$8:$I$31,0,PP$1)=QH6)*(OFFSET('Game Board'!$F$8:$F$31,0,PP$1)=QH4)*(OFFSET('Game Board'!$H$8:$H$31,0,PP$1)&lt;OFFSET('Game Board'!$G$8:$G$31,0,PP$1))*1)+SUMPRODUCT((OFFSET('Game Board'!$F$8:$F$31,0,PP$1)=QH6)*(OFFSET('Game Board'!$I$8:$I$31,0,PP$1)=QH5)*(OFFSET('Game Board'!$G$8:$G$31,0,PP$1)&lt;OFFSET('Game Board'!$H$8:$H$31,0,PP$1))*1)+SUMPRODUCT((OFFSET('Game Board'!$I$8:$I$31,0,PP$1)=QH6)*(OFFSET('Game Board'!$F$8:$F$31,0,PP$1)=QH5)*(OFFSET('Game Board'!$H$8:$H$31,0,PP$1)&lt;OFFSET('Game Board'!$G$8:$G$31,0,PP$1))*1)+SUMPRODUCT((OFFSET('Game Board'!$F$8:$F$31,0,PP$1)=QH6)*(OFFSET('Game Board'!$I$8:$I$31,0,PP$1)=QH7)*(OFFSET('Game Board'!$G$8:$G$31,0,PP$1)&lt;OFFSET('Game Board'!$H$8:$H$31,0,PP$1))*1)+SUMPRODUCT((OFFSET('Game Board'!$I$8:$I$31,0,PP$1)=QH6)*(OFFSET('Game Board'!$F$8:$F$31,0,PP$1)=QH7)*(OFFSET('Game Board'!$H$8:$H$31,0,PP$1)&lt;OFFSET('Game Board'!$G$8:$G$31,0,PP$1))*1)</f>
        <v>0</v>
      </c>
      <c r="QN6" s="341">
        <f ca="1">SUMIFS(OFFSET('Game Board'!$G$8:$G$31,0,PP$1),OFFSET('Game Board'!$F$8:$F$31,0,PP$1),QH6,OFFSET('Game Board'!$I$8:$I$31,0,PP$1),QH4)+SUMIFS(OFFSET('Game Board'!$G$8:$G$31,0,PP$1),OFFSET('Game Board'!$F$8:$F$31,0,PP$1),QH6,OFFSET('Game Board'!$I$8:$I$31,0,PP$1),QH5)+SUMIFS(OFFSET('Game Board'!$G$8:$G$31,0,PP$1),OFFSET('Game Board'!$F$8:$F$31,0,PP$1),QH6,OFFSET('Game Board'!$I$8:$I$31,0,PP$1),QH7)+SUMIFS(OFFSET('Game Board'!$H$8:$H$31,0,PP$1),OFFSET('Game Board'!$I$8:$I$31,0,PP$1),QH6,OFFSET('Game Board'!$F$8:$F$31,0,PP$1),QH4)+SUMIFS(OFFSET('Game Board'!$H$8:$H$31,0,PP$1),OFFSET('Game Board'!$I$8:$I$31,0,PP$1),QH6,OFFSET('Game Board'!$F$8:$F$31,0,PP$1),QH5)+SUMIFS(OFFSET('Game Board'!$H$8:$H$31,0,PP$1),OFFSET('Game Board'!$I$8:$I$31,0,PP$1),QH6,OFFSET('Game Board'!$F$8:$F$31,0,PP$1),QH7)</f>
        <v>0</v>
      </c>
      <c r="QO6" s="341">
        <f ca="1">SUMIFS(OFFSET('Game Board'!$H$8:$H$31,0,PP$1),OFFSET('Game Board'!$F$8:$F$31,0,PP$1),QH6,OFFSET('Game Board'!$I$8:$I$31,0,PP$1),QH4)+SUMIFS(OFFSET('Game Board'!$H$8:$H$31,0,PP$1),OFFSET('Game Board'!$F$8:$F$31,0,PP$1),QH6,OFFSET('Game Board'!$I$8:$I$31,0,PP$1),QH5)+SUMIFS(OFFSET('Game Board'!$H$8:$H$31,0,PP$1),OFFSET('Game Board'!$F$8:$F$31,0,PP$1),QH6,OFFSET('Game Board'!$I$8:$I$31,0,PP$1),QH7)+SUMIFS(OFFSET('Game Board'!$G$8:$G$31,0,PP$1),OFFSET('Game Board'!$I$8:$I$31,0,PP$1),QH6,OFFSET('Game Board'!$F$8:$F$31,0,PP$1),QH4)+SUMIFS(OFFSET('Game Board'!$G$8:$G$31,0,PP$1),OFFSET('Game Board'!$I$8:$I$31,0,PP$1),QH6,OFFSET('Game Board'!$F$8:$F$31,0,PP$1),QH5)+SUMIFS(OFFSET('Game Board'!$G$8:$G$31,0,PP$1),OFFSET('Game Board'!$I$8:$I$31,0,PP$1),QH6,OFFSET('Game Board'!$F$8:$F$31,0,PP$1),QH7)</f>
        <v>0</v>
      </c>
      <c r="QP6" s="341">
        <f t="shared" ca="1" si="107"/>
        <v>0</v>
      </c>
      <c r="QQ6" s="341">
        <f t="shared" ca="1" si="108"/>
        <v>3</v>
      </c>
      <c r="QR6" s="341">
        <f t="shared" ref="QR6" ca="1" si="496">IF(QH6&lt;&gt;"",SUMPRODUCT((QG4:QG7=QG6)*(QQ4:QQ7&gt;QQ6)*1),0)</f>
        <v>0</v>
      </c>
      <c r="QS6" s="341">
        <f t="shared" ref="QS6" ca="1" si="497">IF(QH6&lt;&gt;"",SUMPRODUCT((QR4:QR7=QR6)*(QP4:QP7&gt;QP6)*1),0)</f>
        <v>0</v>
      </c>
      <c r="QT6" s="341">
        <f t="shared" ca="1" si="111"/>
        <v>0</v>
      </c>
      <c r="QU6" s="341">
        <f t="shared" ref="QU6" ca="1" si="498">IF(QH6&lt;&gt;"",SUMPRODUCT((QT4:QT7=QT6)*(QR4:QR7=QR6)*(QN4:QN7&gt;QN6)*1),0)</f>
        <v>0</v>
      </c>
      <c r="QV6" s="341">
        <f t="shared" ca="1" si="113"/>
        <v>1</v>
      </c>
      <c r="QW6" s="341">
        <f ca="1">SUMPRODUCT((OFFSET('Game Board'!$F$8:$F$31,0,PP$1)=QI6)*(OFFSET('Game Board'!$I$8:$I$31,0,PP$1)=QI5)*(OFFSET('Game Board'!$G$8:$G$31,0,PP$1)&gt;OFFSET('Game Board'!$H$8:$H$31,0,PP$1))*1)+SUMPRODUCT((OFFSET('Game Board'!$I$8:$I$31,0,PP$1)=QI6)*(OFFSET('Game Board'!$F$8:$F$31,0,PP$1)=QI5)*(OFFSET('Game Board'!$H$8:$H$31,0,PP$1)&gt;OFFSET('Game Board'!$G$8:$G$31,0,PP$1))*1)+SUMPRODUCT((OFFSET('Game Board'!$F$8:$F$31,0,PP$1)=QI6)*(OFFSET('Game Board'!$I$8:$I$31,0,PP$1)=QI7)*(OFFSET('Game Board'!$G$8:$G$31,0,PP$1)&gt;OFFSET('Game Board'!$H$8:$H$31,0,PP$1))*1)+SUMPRODUCT((OFFSET('Game Board'!$I$8:$I$31,0,PP$1)=QI6)*(OFFSET('Game Board'!$F$8:$F$31,0,PP$1)=QI7)*(OFFSET('Game Board'!$H$8:$H$31,0,PP$1)&gt;OFFSET('Game Board'!$G$8:$G$31,0,PP$1))*1)</f>
        <v>0</v>
      </c>
      <c r="QX6" s="341">
        <f ca="1">SUMPRODUCT((OFFSET('Game Board'!$F$8:$F$31,0,PP$1)=QI6)*(OFFSET('Game Board'!$I$8:$I$31,0,PP$1)=QI5)*(OFFSET('Game Board'!$G$8:$G$31,0,PP$1)=OFFSET('Game Board'!$H$8:$H$31,0,PP$1))*1)+SUMPRODUCT((OFFSET('Game Board'!$I$8:$I$31,0,PP$1)=QI6)*(OFFSET('Game Board'!$F$8:$F$31,0,PP$1)=QI5)*(OFFSET('Game Board'!$G$8:$G$31,0,PP$1)=OFFSET('Game Board'!$H$8:$H$31,0,PP$1))*1)+SUMPRODUCT((OFFSET('Game Board'!$F$8:$F$31,0,PP$1)=QI6)*(OFFSET('Game Board'!$I$8:$I$31,0,PP$1)=QI7)*(OFFSET('Game Board'!$G$8:$G$31,0,PP$1)=OFFSET('Game Board'!$H$8:$H$31,0,PP$1))*1)+SUMPRODUCT((OFFSET('Game Board'!$I$8:$I$31,0,PP$1)=QI6)*(OFFSET('Game Board'!$F$8:$F$31,0,PP$1)=QI7)*(OFFSET('Game Board'!$G$8:$G$31,0,PP$1)=OFFSET('Game Board'!$H$8:$H$31,0,PP$1))*1)</f>
        <v>0</v>
      </c>
      <c r="QY6" s="341">
        <f ca="1">SUMPRODUCT((OFFSET('Game Board'!$F$8:$F$31,0,PP$1)=QI6)*(OFFSET('Game Board'!$I$8:$I$31,0,PP$1)=QI5)*(OFFSET('Game Board'!$G$8:$G$31,0,PP$1)&lt;OFFSET('Game Board'!$H$8:$H$31,0,PP$1))*1)+SUMPRODUCT((OFFSET('Game Board'!$I$8:$I$31,0,PP$1)=QI6)*(OFFSET('Game Board'!$F$8:$F$31,0,PP$1)=QI5)*(OFFSET('Game Board'!$H$8:$H$31,0,PP$1)&lt;OFFSET('Game Board'!$G$8:$G$31,0,PP$1))*1)+SUMPRODUCT((OFFSET('Game Board'!$F$8:$F$31,0,PP$1)=QI6)*(OFFSET('Game Board'!$I$8:$I$31,0,PP$1)=QI7)*(OFFSET('Game Board'!$G$8:$G$31,0,PP$1)&lt;OFFSET('Game Board'!$H$8:$H$31,0,PP$1))*1)+SUMPRODUCT((OFFSET('Game Board'!$I$8:$I$31,0,PP$1)=QI6)*(OFFSET('Game Board'!$F$8:$F$31,0,PP$1)=QI7)*(OFFSET('Game Board'!$H$8:$H$31,0,PP$1)&lt;OFFSET('Game Board'!$G$8:$G$31,0,PP$1))*1)</f>
        <v>0</v>
      </c>
      <c r="QZ6" s="341">
        <f ca="1">SUMIFS(OFFSET('Game Board'!$G$8:$G$31,0,PP$1),OFFSET('Game Board'!$F$8:$F$31,0,PP$1),QI6,OFFSET('Game Board'!$I$8:$I$31,0,PP$1),QI5)+SUMIFS(OFFSET('Game Board'!$G$8:$G$31,0,PP$1),OFFSET('Game Board'!$F$8:$F$31,0,PP$1),QI6,OFFSET('Game Board'!$I$8:$I$31,0,PP$1),QI7)+SUMIFS(OFFSET('Game Board'!$H$8:$H$31,0,PP$1),OFFSET('Game Board'!$I$8:$I$31,0,PP$1),QI6,OFFSET('Game Board'!$F$8:$F$31,0,PP$1),QI5)+SUMIFS(OFFSET('Game Board'!$H$8:$H$31,0,PP$1),OFFSET('Game Board'!$I$8:$I$31,0,PP$1),QI6,OFFSET('Game Board'!$F$8:$F$31,0,PP$1),QI7)</f>
        <v>0</v>
      </c>
      <c r="RA6" s="341">
        <f ca="1">SUMIFS(OFFSET('Game Board'!$H$8:$H$31,0,PP$1),OFFSET('Game Board'!$F$8:$F$31,0,PP$1),QI6,OFFSET('Game Board'!$I$8:$I$31,0,PP$1),QI5)+SUMIFS(OFFSET('Game Board'!$H$8:$H$31,0,PP$1),OFFSET('Game Board'!$F$8:$F$31,0,PP$1),QI6,OFFSET('Game Board'!$I$8:$I$31,0,PP$1),QI7)+SUMIFS(OFFSET('Game Board'!$G$8:$G$31,0,PP$1),OFFSET('Game Board'!$I$8:$I$31,0,PP$1),QI6,OFFSET('Game Board'!$F$8:$F$31,0,PP$1),QI5)+SUMIFS(OFFSET('Game Board'!$G$8:$G$31,0,PP$1),OFFSET('Game Board'!$I$8:$I$31,0,PP$1),QI6,OFFSET('Game Board'!$F$8:$F$31,0,PP$1),QI7)</f>
        <v>0</v>
      </c>
      <c r="RB6" s="341">
        <f t="shared" ca="1" si="323"/>
        <v>0</v>
      </c>
      <c r="RC6" s="341">
        <f t="shared" ca="1" si="324"/>
        <v>0</v>
      </c>
      <c r="RD6" s="341">
        <f t="shared" ref="RD6" ca="1" si="499">IF(QI6&lt;&gt;"",SUMPRODUCT((QG4:QG7=QG6)*(RC4:RC7&gt;RC6)*1),0)</f>
        <v>0</v>
      </c>
      <c r="RE6" s="341">
        <f t="shared" ref="RE6" ca="1" si="500">IF(QI6&lt;&gt;"",SUMPRODUCT((RD4:RD7=RD6)*(RB4:RB7&gt;RB6)*1),0)</f>
        <v>0</v>
      </c>
      <c r="RF6" s="341">
        <f t="shared" ca="1" si="327"/>
        <v>0</v>
      </c>
      <c r="RG6" s="341">
        <f t="shared" ref="RG6" ca="1" si="501">IF(QI6&lt;&gt;"",SUMPRODUCT((RF4:RF7=RF6)*(RD4:RD7=RD6)*(QZ4:QZ7&gt;QZ6)*1),0)</f>
        <v>0</v>
      </c>
      <c r="RH6" s="341">
        <f t="shared" ca="1" si="114"/>
        <v>1</v>
      </c>
      <c r="RI6" s="341">
        <f ca="1">SUMPRODUCT((OFFSET('Game Board'!$F$8:$F$31,0,PP$1)=QJ6)*(OFFSET('Game Board'!$I$8:$I$31,0,PP$1)=QJ7)*(OFFSET('Game Board'!$G$8:$G$31,0,PP$1)&gt;OFFSET('Game Board'!$H$8:$H$31,0,PP$1))*1)+SUMPRODUCT((OFFSET('Game Board'!$I$8:$I$31,0,PP$1)=QJ6)*(OFFSET('Game Board'!$F$8:$F$31,0,PP$1)=QJ7)*(OFFSET('Game Board'!$H$8:$H$31,0,PP$1)&gt;OFFSET('Game Board'!$G$8:$G$31,0,PP$1))*1)</f>
        <v>0</v>
      </c>
      <c r="RJ6" s="341">
        <f ca="1">SUMPRODUCT((OFFSET('Game Board'!$F$8:$F$31,0,PP$1)=QJ6)*(OFFSET('Game Board'!$I$8:$I$31,0,PP$1)=QJ7)*(OFFSET('Game Board'!$G$8:$G$31,0,PP$1)=OFFSET('Game Board'!$H$8:$H$31,0,PP$1))*1)+SUMPRODUCT((OFFSET('Game Board'!$I$8:$I$31,0,PP$1)=QJ6)*(OFFSET('Game Board'!$F$8:$F$31,0,PP$1)=QJ7)*(OFFSET('Game Board'!$H$8:$H$31,0,PP$1)=OFFSET('Game Board'!$G$8:$G$31,0,PP$1))*1)</f>
        <v>0</v>
      </c>
      <c r="RK6" s="341">
        <f ca="1">SUMPRODUCT((OFFSET('Game Board'!$F$8:$F$31,0,PP$1)=QJ6)*(OFFSET('Game Board'!$I$8:$I$31,0,PP$1)=QJ7)*(OFFSET('Game Board'!$G$8:$G$31,0,PP$1)&lt;OFFSET('Game Board'!$H$8:$H$31,0,PP$1))*1)+SUMPRODUCT((OFFSET('Game Board'!$I$8:$I$31,0,PP$1)=QJ6)*(OFFSET('Game Board'!$F$8:$F$31,0,PP$1)=QJ7)*(OFFSET('Game Board'!$H$8:$H$31,0,PP$1)&lt;OFFSET('Game Board'!$G$8:$G$31,0,PP$1))*1)</f>
        <v>0</v>
      </c>
      <c r="RL6" s="341">
        <f ca="1">SUMIFS(OFFSET('Game Board'!$G$8:$G$31,0,PP$1),OFFSET('Game Board'!$F$8:$F$31,0,PP$1),QJ6,OFFSET('Game Board'!$I$8:$I$31,0,PP$1),QJ7)+SUMIFS(OFFSET('Game Board'!$H$8:$H$31,0,PP$1),OFFSET('Game Board'!$I$8:$I$31,0,PP$1),QJ6,OFFSET('Game Board'!$F$8:$F$31,0,PP$1),QJ7)</f>
        <v>0</v>
      </c>
      <c r="RM6" s="341">
        <f ca="1">SUMIFS(OFFSET('Game Board'!$H$8:$H$31,0,PP$1),OFFSET('Game Board'!$F$8:$F$31,0,PP$1),QJ6,OFFSET('Game Board'!$I$8:$I$31,0,PP$1),QJ7)+SUMIFS(OFFSET('Game Board'!$G$8:$G$31,0,PP$1),OFFSET('Game Board'!$I$8:$I$31,0,PP$1),QJ6,OFFSET('Game Board'!$F$8:$F$31,0,PP$1),QJ7)</f>
        <v>0</v>
      </c>
      <c r="RN6" s="341">
        <f t="shared" ref="RN6:RN7" ca="1" si="502">RL6-RM6</f>
        <v>0</v>
      </c>
      <c r="RO6" s="341">
        <f t="shared" ref="RO6:RO7" ca="1" si="503">RJ6*1+RI6*3</f>
        <v>0</v>
      </c>
      <c r="RP6" s="341">
        <f t="shared" ref="RP6" ca="1" si="504">IF(QJ6&lt;&gt;"",SUMPRODUCT((QS4:QS7=QS6)*(RO4:RO7&gt;RO6)*1),0)</f>
        <v>0</v>
      </c>
      <c r="RQ6" s="341">
        <f t="shared" ref="RQ6" ca="1" si="505">IF(QJ6&lt;&gt;"",SUMPRODUCT((RP4:RP7=RP6)*(RN4:RN7&gt;RN6)*1),0)</f>
        <v>0</v>
      </c>
      <c r="RR6" s="341">
        <f t="shared" ref="RR6:RR7" ca="1" si="506">RP6+RQ6</f>
        <v>0</v>
      </c>
      <c r="RS6" s="341">
        <f t="shared" ref="RS6" ca="1" si="507">IF(QJ6&lt;&gt;"",SUMPRODUCT((RR4:RR7=RR6)*(RP4:RP7=RP6)*(RL4:RL7&gt;RL6)*1),0)</f>
        <v>0</v>
      </c>
      <c r="RT6" s="341">
        <f t="shared" ca="1" si="115"/>
        <v>1</v>
      </c>
      <c r="RU6" s="341">
        <f t="shared" ref="RU6" ca="1" si="508">SUMPRODUCT((RT4:RT7=RT6)*(PW4:PW7&gt;PW6)*1)</f>
        <v>2</v>
      </c>
      <c r="RV6" s="341">
        <f t="shared" ca="1" si="117"/>
        <v>3</v>
      </c>
      <c r="RW6" s="341" t="str">
        <f t="shared" si="330"/>
        <v>Guinea</v>
      </c>
      <c r="RX6" s="341">
        <f t="shared" ca="1" si="118"/>
        <v>0</v>
      </c>
      <c r="RY6" s="341">
        <f ca="1">SUMPRODUCT((OFFSET('Game Board'!$G$8:$G$31,0,RY$1)&lt;&gt;"")*(OFFSET('Game Board'!$F$8:$F$31,0,RY$1)=$C6)*(OFFSET('Game Board'!$G$8:$G$31,0,RY$1)&gt;OFFSET('Game Board'!$H$8:$H$31,0,RY$1))*1)+SUMPRODUCT((OFFSET('Game Board'!$G$8:$G$31,0,RY$1)&lt;&gt;"")*(OFFSET('Game Board'!$I$8:$I$31,0,RY$1)=$C6)*(OFFSET('Game Board'!$H$8:$H$31,0,RY$1)&gt;OFFSET('Game Board'!$G$8:$G$31,0,RY$1))*1)</f>
        <v>0</v>
      </c>
      <c r="RZ6" s="341">
        <f ca="1">SUMPRODUCT((OFFSET('Game Board'!$G$8:$G$31,0,RY$1)&lt;&gt;"")*(OFFSET('Game Board'!$F$8:$F$31,0,RY$1)=$C6)*(OFFSET('Game Board'!$G$8:$G$31,0,RY$1)=OFFSET('Game Board'!$H$8:$H$31,0,RY$1))*1)+SUMPRODUCT((OFFSET('Game Board'!$G$8:$G$31,0,RY$1)&lt;&gt;"")*(OFFSET('Game Board'!$I$8:$I$31,0,RY$1)=$C6)*(OFFSET('Game Board'!$G$8:$G$31,0,RY$1)=OFFSET('Game Board'!$H$8:$H$31,0,RY$1))*1)</f>
        <v>0</v>
      </c>
      <c r="SA6" s="341">
        <f ca="1">SUMPRODUCT((OFFSET('Game Board'!$G$8:$G$31,0,RY$1)&lt;&gt;"")*(OFFSET('Game Board'!$F$8:$F$31,0,RY$1)=$C6)*(OFFSET('Game Board'!$G$8:$G$31,0,RY$1)&lt;OFFSET('Game Board'!$H$8:$H$31,0,RY$1))*1)+SUMPRODUCT((OFFSET('Game Board'!$G$8:$G$31,0,RY$1)&lt;&gt;"")*(OFFSET('Game Board'!$I$8:$I$31,0,RY$1)=$C6)*(OFFSET('Game Board'!$H$8:$H$31,0,RY$1)&lt;OFFSET('Game Board'!$G$8:$G$31,0,RY$1))*1)</f>
        <v>0</v>
      </c>
      <c r="SB6" s="341">
        <f ca="1">SUMIF(OFFSET('Game Board'!$F$8:$F$31,0,RY$1),$C6,OFFSET('Game Board'!$G$8:$G$31,0,RY$1))+SUMIF(OFFSET('Game Board'!$I$8:$I$31,0,RY$1),$C6,OFFSET('Game Board'!$H$8:$H$31,0,RY$1))</f>
        <v>0</v>
      </c>
      <c r="SC6" s="341">
        <f ca="1">SUMIF(OFFSET('Game Board'!$F$8:$F$31,0,RY$1),$C6,OFFSET('Game Board'!$H$8:$H$31,0,RY$1))+SUMIF(OFFSET('Game Board'!$I$8:$I$31,0,RY$1),$C6,OFFSET('Game Board'!$G$8:$G$31,0,RY$1))</f>
        <v>0</v>
      </c>
      <c r="SD6" s="341">
        <f t="shared" ca="1" si="119"/>
        <v>0</v>
      </c>
      <c r="SE6" s="341">
        <f t="shared" ca="1" si="120"/>
        <v>0</v>
      </c>
      <c r="SF6" s="341">
        <f t="shared" ca="1" si="331"/>
        <v>14</v>
      </c>
      <c r="SG6" s="341">
        <f>'Tournament Setup'!$F8</f>
        <v>0</v>
      </c>
      <c r="SH6" s="341">
        <f t="shared" ref="SH6" ca="1" si="509">RANK(SE6,SE4:SE7)</f>
        <v>1</v>
      </c>
      <c r="SI6" s="341">
        <f t="shared" ref="SI6" ca="1" si="510">SUMPRODUCT((SH4:SH7=SH6)*(SD4:SD7&gt;SD6)*1)</f>
        <v>0</v>
      </c>
      <c r="SJ6" s="341">
        <f t="shared" ca="1" si="123"/>
        <v>1</v>
      </c>
      <c r="SK6" s="341">
        <f t="shared" ref="SK6" ca="1" si="511">SUMPRODUCT((SH4:SH7=SH6)*(SD4:SD7=SD6)*(SB4:SB7&gt;SB6)*1)</f>
        <v>0</v>
      </c>
      <c r="SL6" s="341">
        <f t="shared" ca="1" si="125"/>
        <v>1</v>
      </c>
      <c r="SM6" s="341">
        <f t="shared" ref="SM6" ca="1" si="512">RANK(SL6,SL4:SL7,1)+COUNTIF(SL4:SL6,SL6)-1</f>
        <v>3</v>
      </c>
      <c r="SN6" s="341">
        <v>3</v>
      </c>
      <c r="SO6" s="341" t="str">
        <f t="shared" ref="SO6" ca="1" si="513">INDEX(RW4:RW7,MATCH(SN6,SM4:SM7,0),0)</f>
        <v>Guinea</v>
      </c>
      <c r="SP6" s="341">
        <f t="shared" ref="SP6" ca="1" si="514">INDEX(SL4:SL7,MATCH(SO6,RW4:RW7,0),0)</f>
        <v>1</v>
      </c>
      <c r="SQ6" s="341" t="str">
        <f t="shared" ref="SQ6:SQ7" ca="1" si="515">IF(AND(SQ5&lt;&gt;"",SP6=1),SO6,"")</f>
        <v>Guinea</v>
      </c>
      <c r="SR6" s="341" t="str">
        <f t="shared" ref="SR6" ca="1" si="516">IF(SR5&lt;&gt;"",SO6,"")</f>
        <v/>
      </c>
      <c r="SS6" s="341" t="str">
        <f t="shared" ref="SS6" ca="1" si="517">IF(SP7=3,SO6,"")</f>
        <v/>
      </c>
      <c r="ST6" s="341">
        <f ca="1">SUMPRODUCT((OFFSET('Game Board'!$F$8:$F$31,0,RY$1)=SQ6)*(OFFSET('Game Board'!$I$8:$I$31,0,RY$1)=SQ4)*(OFFSET('Game Board'!$G$8:$G$31,0,RY$1)&gt;OFFSET('Game Board'!$H$8:$H$31,0,RY$1))*1)+SUMPRODUCT((OFFSET('Game Board'!$I$8:$I$31,0,RY$1)=SQ6)*(OFFSET('Game Board'!$F$8:$F$31,0,RY$1)=SQ4)*(OFFSET('Game Board'!$H$8:$H$31,0,RY$1)&gt;OFFSET('Game Board'!$G$8:$G$31,0,RY$1))*1)+SUMPRODUCT((OFFSET('Game Board'!$F$8:$F$31,0,RY$1)=SQ6)*(OFFSET('Game Board'!$I$8:$I$31,0,RY$1)=SQ5)*(OFFSET('Game Board'!$G$8:$G$31,0,RY$1)&gt;OFFSET('Game Board'!$H$8:$H$31,0,RY$1))*1)+SUMPRODUCT((OFFSET('Game Board'!$I$8:$I$31,0,RY$1)=SQ6)*(OFFSET('Game Board'!$F$8:$F$31,0,RY$1)=SQ5)*(OFFSET('Game Board'!$H$8:$H$31,0,RY$1)&gt;OFFSET('Game Board'!$G$8:$G$31,0,RY$1))*1)+SUMPRODUCT((OFFSET('Game Board'!$F$8:$F$31,0,RY$1)=SQ6)*(OFFSET('Game Board'!$I$8:$I$31,0,RY$1)=SQ7)*(OFFSET('Game Board'!$G$8:$G$31,0,RY$1)&gt;OFFSET('Game Board'!$H$8:$H$31,0,RY$1))*1)+SUMPRODUCT((OFFSET('Game Board'!$I$8:$I$31,0,RY$1)=SQ6)*(OFFSET('Game Board'!$F$8:$F$31,0,RY$1)=SQ7)*(OFFSET('Game Board'!$H$8:$H$31,0,RY$1)&gt;OFFSET('Game Board'!$G$8:$G$31,0,RY$1))*1)</f>
        <v>0</v>
      </c>
      <c r="SU6" s="341">
        <f ca="1">SUMPRODUCT((OFFSET('Game Board'!$F$8:$F$31,0,RY$1)=SQ6)*(OFFSET('Game Board'!$I$8:$I$31,0,RY$1)=SQ4)*(OFFSET('Game Board'!$G$8:$G$31,0,RY$1)=OFFSET('Game Board'!$H$8:$H$31,0,RY$1))*1)+SUMPRODUCT((OFFSET('Game Board'!$I$8:$I$31,0,RY$1)=SQ6)*(OFFSET('Game Board'!$F$8:$F$31,0,RY$1)=SQ4)*(OFFSET('Game Board'!$G$8:$G$31,0,RY$1)=OFFSET('Game Board'!$H$8:$H$31,0,RY$1))*1)+SUMPRODUCT((OFFSET('Game Board'!$F$8:$F$31,0,RY$1)=SQ6)*(OFFSET('Game Board'!$I$8:$I$31,0,RY$1)=SQ5)*(OFFSET('Game Board'!$G$8:$G$31,0,RY$1)=OFFSET('Game Board'!$H$8:$H$31,0,RY$1))*1)+SUMPRODUCT((OFFSET('Game Board'!$I$8:$I$31,0,RY$1)=SQ6)*(OFFSET('Game Board'!$F$8:$F$31,0,RY$1)=SQ5)*(OFFSET('Game Board'!$G$8:$G$31,0,RY$1)=OFFSET('Game Board'!$H$8:$H$31,0,RY$1))*1)+SUMPRODUCT((OFFSET('Game Board'!$F$8:$F$31,0,RY$1)=SQ6)*(OFFSET('Game Board'!$I$8:$I$31,0,RY$1)=SQ7)*(OFFSET('Game Board'!$G$8:$G$31,0,RY$1)=OFFSET('Game Board'!$H$8:$H$31,0,RY$1))*1)+SUMPRODUCT((OFFSET('Game Board'!$I$8:$I$31,0,RY$1)=SQ6)*(OFFSET('Game Board'!$F$8:$F$31,0,RY$1)=SQ7)*(OFFSET('Game Board'!$G$8:$G$31,0,RY$1)=OFFSET('Game Board'!$H$8:$H$31,0,RY$1))*1)</f>
        <v>3</v>
      </c>
      <c r="SV6" s="341">
        <f ca="1">SUMPRODUCT((OFFSET('Game Board'!$F$8:$F$31,0,RY$1)=SQ6)*(OFFSET('Game Board'!$I$8:$I$31,0,RY$1)=SQ4)*(OFFSET('Game Board'!$G$8:$G$31,0,RY$1)&lt;OFFSET('Game Board'!$H$8:$H$31,0,RY$1))*1)+SUMPRODUCT((OFFSET('Game Board'!$I$8:$I$31,0,RY$1)=SQ6)*(OFFSET('Game Board'!$F$8:$F$31,0,RY$1)=SQ4)*(OFFSET('Game Board'!$H$8:$H$31,0,RY$1)&lt;OFFSET('Game Board'!$G$8:$G$31,0,RY$1))*1)+SUMPRODUCT((OFFSET('Game Board'!$F$8:$F$31,0,RY$1)=SQ6)*(OFFSET('Game Board'!$I$8:$I$31,0,RY$1)=SQ5)*(OFFSET('Game Board'!$G$8:$G$31,0,RY$1)&lt;OFFSET('Game Board'!$H$8:$H$31,0,RY$1))*1)+SUMPRODUCT((OFFSET('Game Board'!$I$8:$I$31,0,RY$1)=SQ6)*(OFFSET('Game Board'!$F$8:$F$31,0,RY$1)=SQ5)*(OFFSET('Game Board'!$H$8:$H$31,0,RY$1)&lt;OFFSET('Game Board'!$G$8:$G$31,0,RY$1))*1)+SUMPRODUCT((OFFSET('Game Board'!$F$8:$F$31,0,RY$1)=SQ6)*(OFFSET('Game Board'!$I$8:$I$31,0,RY$1)=SQ7)*(OFFSET('Game Board'!$G$8:$G$31,0,RY$1)&lt;OFFSET('Game Board'!$H$8:$H$31,0,RY$1))*1)+SUMPRODUCT((OFFSET('Game Board'!$I$8:$I$31,0,RY$1)=SQ6)*(OFFSET('Game Board'!$F$8:$F$31,0,RY$1)=SQ7)*(OFFSET('Game Board'!$H$8:$H$31,0,RY$1)&lt;OFFSET('Game Board'!$G$8:$G$31,0,RY$1))*1)</f>
        <v>0</v>
      </c>
      <c r="SW6" s="341">
        <f ca="1">SUMIFS(OFFSET('Game Board'!$G$8:$G$31,0,RY$1),OFFSET('Game Board'!$F$8:$F$31,0,RY$1),SQ6,OFFSET('Game Board'!$I$8:$I$31,0,RY$1),SQ4)+SUMIFS(OFFSET('Game Board'!$G$8:$G$31,0,RY$1),OFFSET('Game Board'!$F$8:$F$31,0,RY$1),SQ6,OFFSET('Game Board'!$I$8:$I$31,0,RY$1),SQ5)+SUMIFS(OFFSET('Game Board'!$G$8:$G$31,0,RY$1),OFFSET('Game Board'!$F$8:$F$31,0,RY$1),SQ6,OFFSET('Game Board'!$I$8:$I$31,0,RY$1),SQ7)+SUMIFS(OFFSET('Game Board'!$H$8:$H$31,0,RY$1),OFFSET('Game Board'!$I$8:$I$31,0,RY$1),SQ6,OFFSET('Game Board'!$F$8:$F$31,0,RY$1),SQ4)+SUMIFS(OFFSET('Game Board'!$H$8:$H$31,0,RY$1),OFFSET('Game Board'!$I$8:$I$31,0,RY$1),SQ6,OFFSET('Game Board'!$F$8:$F$31,0,RY$1),SQ5)+SUMIFS(OFFSET('Game Board'!$H$8:$H$31,0,RY$1),OFFSET('Game Board'!$I$8:$I$31,0,RY$1),SQ6,OFFSET('Game Board'!$F$8:$F$31,0,RY$1),SQ7)</f>
        <v>0</v>
      </c>
      <c r="SX6" s="341">
        <f ca="1">SUMIFS(OFFSET('Game Board'!$H$8:$H$31,0,RY$1),OFFSET('Game Board'!$F$8:$F$31,0,RY$1),SQ6,OFFSET('Game Board'!$I$8:$I$31,0,RY$1),SQ4)+SUMIFS(OFFSET('Game Board'!$H$8:$H$31,0,RY$1),OFFSET('Game Board'!$F$8:$F$31,0,RY$1),SQ6,OFFSET('Game Board'!$I$8:$I$31,0,RY$1),SQ5)+SUMIFS(OFFSET('Game Board'!$H$8:$H$31,0,RY$1),OFFSET('Game Board'!$F$8:$F$31,0,RY$1),SQ6,OFFSET('Game Board'!$I$8:$I$31,0,RY$1),SQ7)+SUMIFS(OFFSET('Game Board'!$G$8:$G$31,0,RY$1),OFFSET('Game Board'!$I$8:$I$31,0,RY$1),SQ6,OFFSET('Game Board'!$F$8:$F$31,0,RY$1),SQ4)+SUMIFS(OFFSET('Game Board'!$G$8:$G$31,0,RY$1),OFFSET('Game Board'!$I$8:$I$31,0,RY$1),SQ6,OFFSET('Game Board'!$F$8:$F$31,0,RY$1),SQ5)+SUMIFS(OFFSET('Game Board'!$G$8:$G$31,0,RY$1),OFFSET('Game Board'!$I$8:$I$31,0,RY$1),SQ6,OFFSET('Game Board'!$F$8:$F$31,0,RY$1),SQ7)</f>
        <v>0</v>
      </c>
      <c r="SY6" s="341">
        <f t="shared" ca="1" si="130"/>
        <v>0</v>
      </c>
      <c r="SZ6" s="341">
        <f t="shared" ca="1" si="131"/>
        <v>3</v>
      </c>
      <c r="TA6" s="341">
        <f t="shared" ref="TA6" ca="1" si="518">IF(SQ6&lt;&gt;"",SUMPRODUCT((SP4:SP7=SP6)*(SZ4:SZ7&gt;SZ6)*1),0)</f>
        <v>0</v>
      </c>
      <c r="TB6" s="341">
        <f t="shared" ref="TB6" ca="1" si="519">IF(SQ6&lt;&gt;"",SUMPRODUCT((TA4:TA7=TA6)*(SY4:SY7&gt;SY6)*1),0)</f>
        <v>0</v>
      </c>
      <c r="TC6" s="341">
        <f t="shared" ca="1" si="134"/>
        <v>0</v>
      </c>
      <c r="TD6" s="341">
        <f t="shared" ref="TD6" ca="1" si="520">IF(SQ6&lt;&gt;"",SUMPRODUCT((TC4:TC7=TC6)*(TA4:TA7=TA6)*(SW4:SW7&gt;SW6)*1),0)</f>
        <v>0</v>
      </c>
      <c r="TE6" s="341">
        <f t="shared" ca="1" si="136"/>
        <v>1</v>
      </c>
      <c r="TF6" s="341">
        <f ca="1">SUMPRODUCT((OFFSET('Game Board'!$F$8:$F$31,0,RY$1)=SR6)*(OFFSET('Game Board'!$I$8:$I$31,0,RY$1)=SR5)*(OFFSET('Game Board'!$G$8:$G$31,0,RY$1)&gt;OFFSET('Game Board'!$H$8:$H$31,0,RY$1))*1)+SUMPRODUCT((OFFSET('Game Board'!$I$8:$I$31,0,RY$1)=SR6)*(OFFSET('Game Board'!$F$8:$F$31,0,RY$1)=SR5)*(OFFSET('Game Board'!$H$8:$H$31,0,RY$1)&gt;OFFSET('Game Board'!$G$8:$G$31,0,RY$1))*1)+SUMPRODUCT((OFFSET('Game Board'!$F$8:$F$31,0,RY$1)=SR6)*(OFFSET('Game Board'!$I$8:$I$31,0,RY$1)=SR7)*(OFFSET('Game Board'!$G$8:$G$31,0,RY$1)&gt;OFFSET('Game Board'!$H$8:$H$31,0,RY$1))*1)+SUMPRODUCT((OFFSET('Game Board'!$I$8:$I$31,0,RY$1)=SR6)*(OFFSET('Game Board'!$F$8:$F$31,0,RY$1)=SR7)*(OFFSET('Game Board'!$H$8:$H$31,0,RY$1)&gt;OFFSET('Game Board'!$G$8:$G$31,0,RY$1))*1)</f>
        <v>0</v>
      </c>
      <c r="TG6" s="341">
        <f ca="1">SUMPRODUCT((OFFSET('Game Board'!$F$8:$F$31,0,RY$1)=SR6)*(OFFSET('Game Board'!$I$8:$I$31,0,RY$1)=SR5)*(OFFSET('Game Board'!$G$8:$G$31,0,RY$1)=OFFSET('Game Board'!$H$8:$H$31,0,RY$1))*1)+SUMPRODUCT((OFFSET('Game Board'!$I$8:$I$31,0,RY$1)=SR6)*(OFFSET('Game Board'!$F$8:$F$31,0,RY$1)=SR5)*(OFFSET('Game Board'!$G$8:$G$31,0,RY$1)=OFFSET('Game Board'!$H$8:$H$31,0,RY$1))*1)+SUMPRODUCT((OFFSET('Game Board'!$F$8:$F$31,0,RY$1)=SR6)*(OFFSET('Game Board'!$I$8:$I$31,0,RY$1)=SR7)*(OFFSET('Game Board'!$G$8:$G$31,0,RY$1)=OFFSET('Game Board'!$H$8:$H$31,0,RY$1))*1)+SUMPRODUCT((OFFSET('Game Board'!$I$8:$I$31,0,RY$1)=SR6)*(OFFSET('Game Board'!$F$8:$F$31,0,RY$1)=SR7)*(OFFSET('Game Board'!$G$8:$G$31,0,RY$1)=OFFSET('Game Board'!$H$8:$H$31,0,RY$1))*1)</f>
        <v>0</v>
      </c>
      <c r="TH6" s="341">
        <f ca="1">SUMPRODUCT((OFFSET('Game Board'!$F$8:$F$31,0,RY$1)=SR6)*(OFFSET('Game Board'!$I$8:$I$31,0,RY$1)=SR5)*(OFFSET('Game Board'!$G$8:$G$31,0,RY$1)&lt;OFFSET('Game Board'!$H$8:$H$31,0,RY$1))*1)+SUMPRODUCT((OFFSET('Game Board'!$I$8:$I$31,0,RY$1)=SR6)*(OFFSET('Game Board'!$F$8:$F$31,0,RY$1)=SR5)*(OFFSET('Game Board'!$H$8:$H$31,0,RY$1)&lt;OFFSET('Game Board'!$G$8:$G$31,0,RY$1))*1)+SUMPRODUCT((OFFSET('Game Board'!$F$8:$F$31,0,RY$1)=SR6)*(OFFSET('Game Board'!$I$8:$I$31,0,RY$1)=SR7)*(OFFSET('Game Board'!$G$8:$G$31,0,RY$1)&lt;OFFSET('Game Board'!$H$8:$H$31,0,RY$1))*1)+SUMPRODUCT((OFFSET('Game Board'!$I$8:$I$31,0,RY$1)=SR6)*(OFFSET('Game Board'!$F$8:$F$31,0,RY$1)=SR7)*(OFFSET('Game Board'!$H$8:$H$31,0,RY$1)&lt;OFFSET('Game Board'!$G$8:$G$31,0,RY$1))*1)</f>
        <v>0</v>
      </c>
      <c r="TI6" s="341">
        <f ca="1">SUMIFS(OFFSET('Game Board'!$G$8:$G$31,0,RY$1),OFFSET('Game Board'!$F$8:$F$31,0,RY$1),SR6,OFFSET('Game Board'!$I$8:$I$31,0,RY$1),SR5)+SUMIFS(OFFSET('Game Board'!$G$8:$G$31,0,RY$1),OFFSET('Game Board'!$F$8:$F$31,0,RY$1),SR6,OFFSET('Game Board'!$I$8:$I$31,0,RY$1),SR7)+SUMIFS(OFFSET('Game Board'!$H$8:$H$31,0,RY$1),OFFSET('Game Board'!$I$8:$I$31,0,RY$1),SR6,OFFSET('Game Board'!$F$8:$F$31,0,RY$1),SR5)+SUMIFS(OFFSET('Game Board'!$H$8:$H$31,0,RY$1),OFFSET('Game Board'!$I$8:$I$31,0,RY$1),SR6,OFFSET('Game Board'!$F$8:$F$31,0,RY$1),SR7)</f>
        <v>0</v>
      </c>
      <c r="TJ6" s="341">
        <f ca="1">SUMIFS(OFFSET('Game Board'!$H$8:$H$31,0,RY$1),OFFSET('Game Board'!$F$8:$F$31,0,RY$1),SR6,OFFSET('Game Board'!$I$8:$I$31,0,RY$1),SR5)+SUMIFS(OFFSET('Game Board'!$H$8:$H$31,0,RY$1),OFFSET('Game Board'!$F$8:$F$31,0,RY$1),SR6,OFFSET('Game Board'!$I$8:$I$31,0,RY$1),SR7)+SUMIFS(OFFSET('Game Board'!$G$8:$G$31,0,RY$1),OFFSET('Game Board'!$I$8:$I$31,0,RY$1),SR6,OFFSET('Game Board'!$F$8:$F$31,0,RY$1),SR5)+SUMIFS(OFFSET('Game Board'!$G$8:$G$31,0,RY$1),OFFSET('Game Board'!$I$8:$I$31,0,RY$1),SR6,OFFSET('Game Board'!$F$8:$F$31,0,RY$1),SR7)</f>
        <v>0</v>
      </c>
      <c r="TK6" s="341">
        <f t="shared" ca="1" si="343"/>
        <v>0</v>
      </c>
      <c r="TL6" s="341">
        <f t="shared" ca="1" si="344"/>
        <v>0</v>
      </c>
      <c r="TM6" s="341">
        <f t="shared" ref="TM6" ca="1" si="521">IF(SR6&lt;&gt;"",SUMPRODUCT((SP4:SP7=SP6)*(TL4:TL7&gt;TL6)*1),0)</f>
        <v>0</v>
      </c>
      <c r="TN6" s="341">
        <f t="shared" ref="TN6" ca="1" si="522">IF(SR6&lt;&gt;"",SUMPRODUCT((TM4:TM7=TM6)*(TK4:TK7&gt;TK6)*1),0)</f>
        <v>0</v>
      </c>
      <c r="TO6" s="341">
        <f t="shared" ca="1" si="347"/>
        <v>0</v>
      </c>
      <c r="TP6" s="341">
        <f t="shared" ref="TP6" ca="1" si="523">IF(SR6&lt;&gt;"",SUMPRODUCT((TO4:TO7=TO6)*(TM4:TM7=TM6)*(TI4:TI7&gt;TI6)*1),0)</f>
        <v>0</v>
      </c>
      <c r="TQ6" s="341">
        <f t="shared" ca="1" si="137"/>
        <v>1</v>
      </c>
      <c r="TR6" s="341">
        <f ca="1">SUMPRODUCT((OFFSET('Game Board'!$F$8:$F$31,0,RY$1)=SS6)*(OFFSET('Game Board'!$I$8:$I$31,0,RY$1)=SS7)*(OFFSET('Game Board'!$G$8:$G$31,0,RY$1)&gt;OFFSET('Game Board'!$H$8:$H$31,0,RY$1))*1)+SUMPRODUCT((OFFSET('Game Board'!$I$8:$I$31,0,RY$1)=SS6)*(OFFSET('Game Board'!$F$8:$F$31,0,RY$1)=SS7)*(OFFSET('Game Board'!$H$8:$H$31,0,RY$1)&gt;OFFSET('Game Board'!$G$8:$G$31,0,RY$1))*1)</f>
        <v>0</v>
      </c>
      <c r="TS6" s="341">
        <f ca="1">SUMPRODUCT((OFFSET('Game Board'!$F$8:$F$31,0,RY$1)=SS6)*(OFFSET('Game Board'!$I$8:$I$31,0,RY$1)=SS7)*(OFFSET('Game Board'!$G$8:$G$31,0,RY$1)=OFFSET('Game Board'!$H$8:$H$31,0,RY$1))*1)+SUMPRODUCT((OFFSET('Game Board'!$I$8:$I$31,0,RY$1)=SS6)*(OFFSET('Game Board'!$F$8:$F$31,0,RY$1)=SS7)*(OFFSET('Game Board'!$H$8:$H$31,0,RY$1)=OFFSET('Game Board'!$G$8:$G$31,0,RY$1))*1)</f>
        <v>0</v>
      </c>
      <c r="TT6" s="341">
        <f ca="1">SUMPRODUCT((OFFSET('Game Board'!$F$8:$F$31,0,RY$1)=SS6)*(OFFSET('Game Board'!$I$8:$I$31,0,RY$1)=SS7)*(OFFSET('Game Board'!$G$8:$G$31,0,RY$1)&lt;OFFSET('Game Board'!$H$8:$H$31,0,RY$1))*1)+SUMPRODUCT((OFFSET('Game Board'!$I$8:$I$31,0,RY$1)=SS6)*(OFFSET('Game Board'!$F$8:$F$31,0,RY$1)=SS7)*(OFFSET('Game Board'!$H$8:$H$31,0,RY$1)&lt;OFFSET('Game Board'!$G$8:$G$31,0,RY$1))*1)</f>
        <v>0</v>
      </c>
      <c r="TU6" s="341">
        <f ca="1">SUMIFS(OFFSET('Game Board'!$G$8:$G$31,0,RY$1),OFFSET('Game Board'!$F$8:$F$31,0,RY$1),SS6,OFFSET('Game Board'!$I$8:$I$31,0,RY$1),SS7)+SUMIFS(OFFSET('Game Board'!$H$8:$H$31,0,RY$1),OFFSET('Game Board'!$I$8:$I$31,0,RY$1),SS6,OFFSET('Game Board'!$F$8:$F$31,0,RY$1),SS7)</f>
        <v>0</v>
      </c>
      <c r="TV6" s="341">
        <f ca="1">SUMIFS(OFFSET('Game Board'!$H$8:$H$31,0,RY$1),OFFSET('Game Board'!$F$8:$F$31,0,RY$1),SS6,OFFSET('Game Board'!$I$8:$I$31,0,RY$1),SS7)+SUMIFS(OFFSET('Game Board'!$G$8:$G$31,0,RY$1),OFFSET('Game Board'!$I$8:$I$31,0,RY$1),SS6,OFFSET('Game Board'!$F$8:$F$31,0,RY$1),SS7)</f>
        <v>0</v>
      </c>
      <c r="TW6" s="341">
        <f t="shared" ref="TW6:TW7" ca="1" si="524">TU6-TV6</f>
        <v>0</v>
      </c>
      <c r="TX6" s="341">
        <f t="shared" ref="TX6:TX7" ca="1" si="525">TS6*1+TR6*3</f>
        <v>0</v>
      </c>
      <c r="TY6" s="341">
        <f t="shared" ref="TY6" ca="1" si="526">IF(SS6&lt;&gt;"",SUMPRODUCT((TB4:TB7=TB6)*(TX4:TX7&gt;TX6)*1),0)</f>
        <v>0</v>
      </c>
      <c r="TZ6" s="341">
        <f t="shared" ref="TZ6" ca="1" si="527">IF(SS6&lt;&gt;"",SUMPRODUCT((TY4:TY7=TY6)*(TW4:TW7&gt;TW6)*1),0)</f>
        <v>0</v>
      </c>
      <c r="UA6" s="341">
        <f t="shared" ref="UA6:UA7" ca="1" si="528">TY6+TZ6</f>
        <v>0</v>
      </c>
      <c r="UB6" s="341">
        <f t="shared" ref="UB6" ca="1" si="529">IF(SS6&lt;&gt;"",SUMPRODUCT((UA4:UA7=UA6)*(TY4:TY7=TY6)*(TU4:TU7&gt;TU6)*1),0)</f>
        <v>0</v>
      </c>
      <c r="UC6" s="341">
        <f t="shared" ca="1" si="138"/>
        <v>1</v>
      </c>
      <c r="UD6" s="341">
        <f t="shared" ref="UD6" ca="1" si="530">SUMPRODUCT((UC4:UC7=UC6)*(SF4:SF7&gt;SF6)*1)</f>
        <v>2</v>
      </c>
      <c r="UE6" s="341">
        <f t="shared" ca="1" si="140"/>
        <v>3</v>
      </c>
      <c r="UF6" s="341" t="str">
        <f t="shared" si="350"/>
        <v>Guinea</v>
      </c>
      <c r="UG6" s="341">
        <f t="shared" ca="1" si="141"/>
        <v>0</v>
      </c>
      <c r="UH6" s="341">
        <f ca="1">SUMPRODUCT((OFFSET('Game Board'!$G$8:$G$31,0,UH$1)&lt;&gt;"")*(OFFSET('Game Board'!$F$8:$F$31,0,UH$1)=$C6)*(OFFSET('Game Board'!$G$8:$G$31,0,UH$1)&gt;OFFSET('Game Board'!$H$8:$H$31,0,UH$1))*1)+SUMPRODUCT((OFFSET('Game Board'!$G$8:$G$31,0,UH$1)&lt;&gt;"")*(OFFSET('Game Board'!$I$8:$I$31,0,UH$1)=$C6)*(OFFSET('Game Board'!$H$8:$H$31,0,UH$1)&gt;OFFSET('Game Board'!$G$8:$G$31,0,UH$1))*1)</f>
        <v>0</v>
      </c>
      <c r="UI6" s="341">
        <f ca="1">SUMPRODUCT((OFFSET('Game Board'!$G$8:$G$31,0,UH$1)&lt;&gt;"")*(OFFSET('Game Board'!$F$8:$F$31,0,UH$1)=$C6)*(OFFSET('Game Board'!$G$8:$G$31,0,UH$1)=OFFSET('Game Board'!$H$8:$H$31,0,UH$1))*1)+SUMPRODUCT((OFFSET('Game Board'!$G$8:$G$31,0,UH$1)&lt;&gt;"")*(OFFSET('Game Board'!$I$8:$I$31,0,UH$1)=$C6)*(OFFSET('Game Board'!$G$8:$G$31,0,UH$1)=OFFSET('Game Board'!$H$8:$H$31,0,UH$1))*1)</f>
        <v>0</v>
      </c>
      <c r="UJ6" s="341">
        <f ca="1">SUMPRODUCT((OFFSET('Game Board'!$G$8:$G$31,0,UH$1)&lt;&gt;"")*(OFFSET('Game Board'!$F$8:$F$31,0,UH$1)=$C6)*(OFFSET('Game Board'!$G$8:$G$31,0,UH$1)&lt;OFFSET('Game Board'!$H$8:$H$31,0,UH$1))*1)+SUMPRODUCT((OFFSET('Game Board'!$G$8:$G$31,0,UH$1)&lt;&gt;"")*(OFFSET('Game Board'!$I$8:$I$31,0,UH$1)=$C6)*(OFFSET('Game Board'!$H$8:$H$31,0,UH$1)&lt;OFFSET('Game Board'!$G$8:$G$31,0,UH$1))*1)</f>
        <v>0</v>
      </c>
      <c r="UK6" s="341">
        <f ca="1">SUMIF(OFFSET('Game Board'!$F$8:$F$31,0,UH$1),$C6,OFFSET('Game Board'!$G$8:$G$31,0,UH$1))+SUMIF(OFFSET('Game Board'!$I$8:$I$31,0,UH$1),$C6,OFFSET('Game Board'!$H$8:$H$31,0,UH$1))</f>
        <v>0</v>
      </c>
      <c r="UL6" s="341">
        <f ca="1">SUMIF(OFFSET('Game Board'!$F$8:$F$31,0,UH$1),$C6,OFFSET('Game Board'!$H$8:$H$31,0,UH$1))+SUMIF(OFFSET('Game Board'!$I$8:$I$31,0,UH$1),$C6,OFFSET('Game Board'!$G$8:$G$31,0,UH$1))</f>
        <v>0</v>
      </c>
      <c r="UM6" s="341">
        <f t="shared" ca="1" si="142"/>
        <v>0</v>
      </c>
      <c r="UN6" s="341">
        <f t="shared" ca="1" si="143"/>
        <v>0</v>
      </c>
      <c r="UO6" s="341">
        <f t="shared" ca="1" si="351"/>
        <v>14</v>
      </c>
      <c r="UP6" s="341">
        <f>'Tournament Setup'!$F8</f>
        <v>0</v>
      </c>
      <c r="UQ6" s="341">
        <f t="shared" ref="UQ6" ca="1" si="531">RANK(UN6,UN4:UN7)</f>
        <v>1</v>
      </c>
      <c r="UR6" s="341">
        <f t="shared" ref="UR6" ca="1" si="532">SUMPRODUCT((UQ4:UQ7=UQ6)*(UM4:UM7&gt;UM6)*1)</f>
        <v>0</v>
      </c>
      <c r="US6" s="341">
        <f t="shared" ca="1" si="146"/>
        <v>1</v>
      </c>
      <c r="UT6" s="341">
        <f t="shared" ref="UT6" ca="1" si="533">SUMPRODUCT((UQ4:UQ7=UQ6)*(UM4:UM7=UM6)*(UK4:UK7&gt;UK6)*1)</f>
        <v>0</v>
      </c>
      <c r="UU6" s="341">
        <f t="shared" ca="1" si="148"/>
        <v>1</v>
      </c>
      <c r="UV6" s="341">
        <f t="shared" ref="UV6" ca="1" si="534">RANK(UU6,UU4:UU7,1)+COUNTIF(UU4:UU6,UU6)-1</f>
        <v>3</v>
      </c>
      <c r="UW6" s="341">
        <v>3</v>
      </c>
      <c r="UX6" s="341" t="str">
        <f t="shared" ref="UX6" ca="1" si="535">INDEX(UF4:UF7,MATCH(UW6,UV4:UV7,0),0)</f>
        <v>Guinea</v>
      </c>
      <c r="UY6" s="341">
        <f t="shared" ref="UY6" ca="1" si="536">INDEX(UU4:UU7,MATCH(UX6,UF4:UF7,0),0)</f>
        <v>1</v>
      </c>
      <c r="UZ6" s="341" t="str">
        <f t="shared" ref="UZ6:UZ7" ca="1" si="537">IF(AND(UZ5&lt;&gt;"",UY6=1),UX6,"")</f>
        <v>Guinea</v>
      </c>
      <c r="VA6" s="341" t="str">
        <f t="shared" ref="VA6" ca="1" si="538">IF(VA5&lt;&gt;"",UX6,"")</f>
        <v/>
      </c>
      <c r="VB6" s="341" t="str">
        <f t="shared" ref="VB6" ca="1" si="539">IF(UY7=3,UX6,"")</f>
        <v/>
      </c>
      <c r="VC6" s="341">
        <f ca="1">SUMPRODUCT((OFFSET('Game Board'!$F$8:$F$31,0,UH$1)=UZ6)*(OFFSET('Game Board'!$I$8:$I$31,0,UH$1)=UZ4)*(OFFSET('Game Board'!$G$8:$G$31,0,UH$1)&gt;OFFSET('Game Board'!$H$8:$H$31,0,UH$1))*1)+SUMPRODUCT((OFFSET('Game Board'!$I$8:$I$31,0,UH$1)=UZ6)*(OFFSET('Game Board'!$F$8:$F$31,0,UH$1)=UZ4)*(OFFSET('Game Board'!$H$8:$H$31,0,UH$1)&gt;OFFSET('Game Board'!$G$8:$G$31,0,UH$1))*1)+SUMPRODUCT((OFFSET('Game Board'!$F$8:$F$31,0,UH$1)=UZ6)*(OFFSET('Game Board'!$I$8:$I$31,0,UH$1)=UZ5)*(OFFSET('Game Board'!$G$8:$G$31,0,UH$1)&gt;OFFSET('Game Board'!$H$8:$H$31,0,UH$1))*1)+SUMPRODUCT((OFFSET('Game Board'!$I$8:$I$31,0,UH$1)=UZ6)*(OFFSET('Game Board'!$F$8:$F$31,0,UH$1)=UZ5)*(OFFSET('Game Board'!$H$8:$H$31,0,UH$1)&gt;OFFSET('Game Board'!$G$8:$G$31,0,UH$1))*1)+SUMPRODUCT((OFFSET('Game Board'!$F$8:$F$31,0,UH$1)=UZ6)*(OFFSET('Game Board'!$I$8:$I$31,0,UH$1)=UZ7)*(OFFSET('Game Board'!$G$8:$G$31,0,UH$1)&gt;OFFSET('Game Board'!$H$8:$H$31,0,UH$1))*1)+SUMPRODUCT((OFFSET('Game Board'!$I$8:$I$31,0,UH$1)=UZ6)*(OFFSET('Game Board'!$F$8:$F$31,0,UH$1)=UZ7)*(OFFSET('Game Board'!$H$8:$H$31,0,UH$1)&gt;OFFSET('Game Board'!$G$8:$G$31,0,UH$1))*1)</f>
        <v>0</v>
      </c>
      <c r="VD6" s="341">
        <f ca="1">SUMPRODUCT((OFFSET('Game Board'!$F$8:$F$31,0,UH$1)=UZ6)*(OFFSET('Game Board'!$I$8:$I$31,0,UH$1)=UZ4)*(OFFSET('Game Board'!$G$8:$G$31,0,UH$1)=OFFSET('Game Board'!$H$8:$H$31,0,UH$1))*1)+SUMPRODUCT((OFFSET('Game Board'!$I$8:$I$31,0,UH$1)=UZ6)*(OFFSET('Game Board'!$F$8:$F$31,0,UH$1)=UZ4)*(OFFSET('Game Board'!$G$8:$G$31,0,UH$1)=OFFSET('Game Board'!$H$8:$H$31,0,UH$1))*1)+SUMPRODUCT((OFFSET('Game Board'!$F$8:$F$31,0,UH$1)=UZ6)*(OFFSET('Game Board'!$I$8:$I$31,0,UH$1)=UZ5)*(OFFSET('Game Board'!$G$8:$G$31,0,UH$1)=OFFSET('Game Board'!$H$8:$H$31,0,UH$1))*1)+SUMPRODUCT((OFFSET('Game Board'!$I$8:$I$31,0,UH$1)=UZ6)*(OFFSET('Game Board'!$F$8:$F$31,0,UH$1)=UZ5)*(OFFSET('Game Board'!$G$8:$G$31,0,UH$1)=OFFSET('Game Board'!$H$8:$H$31,0,UH$1))*1)+SUMPRODUCT((OFFSET('Game Board'!$F$8:$F$31,0,UH$1)=UZ6)*(OFFSET('Game Board'!$I$8:$I$31,0,UH$1)=UZ7)*(OFFSET('Game Board'!$G$8:$G$31,0,UH$1)=OFFSET('Game Board'!$H$8:$H$31,0,UH$1))*1)+SUMPRODUCT((OFFSET('Game Board'!$I$8:$I$31,0,UH$1)=UZ6)*(OFFSET('Game Board'!$F$8:$F$31,0,UH$1)=UZ7)*(OFFSET('Game Board'!$G$8:$G$31,0,UH$1)=OFFSET('Game Board'!$H$8:$H$31,0,UH$1))*1)</f>
        <v>3</v>
      </c>
      <c r="VE6" s="341">
        <f ca="1">SUMPRODUCT((OFFSET('Game Board'!$F$8:$F$31,0,UH$1)=UZ6)*(OFFSET('Game Board'!$I$8:$I$31,0,UH$1)=UZ4)*(OFFSET('Game Board'!$G$8:$G$31,0,UH$1)&lt;OFFSET('Game Board'!$H$8:$H$31,0,UH$1))*1)+SUMPRODUCT((OFFSET('Game Board'!$I$8:$I$31,0,UH$1)=UZ6)*(OFFSET('Game Board'!$F$8:$F$31,0,UH$1)=UZ4)*(OFFSET('Game Board'!$H$8:$H$31,0,UH$1)&lt;OFFSET('Game Board'!$G$8:$G$31,0,UH$1))*1)+SUMPRODUCT((OFFSET('Game Board'!$F$8:$F$31,0,UH$1)=UZ6)*(OFFSET('Game Board'!$I$8:$I$31,0,UH$1)=UZ5)*(OFFSET('Game Board'!$G$8:$G$31,0,UH$1)&lt;OFFSET('Game Board'!$H$8:$H$31,0,UH$1))*1)+SUMPRODUCT((OFFSET('Game Board'!$I$8:$I$31,0,UH$1)=UZ6)*(OFFSET('Game Board'!$F$8:$F$31,0,UH$1)=UZ5)*(OFFSET('Game Board'!$H$8:$H$31,0,UH$1)&lt;OFFSET('Game Board'!$G$8:$G$31,0,UH$1))*1)+SUMPRODUCT((OFFSET('Game Board'!$F$8:$F$31,0,UH$1)=UZ6)*(OFFSET('Game Board'!$I$8:$I$31,0,UH$1)=UZ7)*(OFFSET('Game Board'!$G$8:$G$31,0,UH$1)&lt;OFFSET('Game Board'!$H$8:$H$31,0,UH$1))*1)+SUMPRODUCT((OFFSET('Game Board'!$I$8:$I$31,0,UH$1)=UZ6)*(OFFSET('Game Board'!$F$8:$F$31,0,UH$1)=UZ7)*(OFFSET('Game Board'!$H$8:$H$31,0,UH$1)&lt;OFFSET('Game Board'!$G$8:$G$31,0,UH$1))*1)</f>
        <v>0</v>
      </c>
      <c r="VF6" s="341">
        <f ca="1">SUMIFS(OFFSET('Game Board'!$G$8:$G$31,0,UH$1),OFFSET('Game Board'!$F$8:$F$31,0,UH$1),UZ6,OFFSET('Game Board'!$I$8:$I$31,0,UH$1),UZ4)+SUMIFS(OFFSET('Game Board'!$G$8:$G$31,0,UH$1),OFFSET('Game Board'!$F$8:$F$31,0,UH$1),UZ6,OFFSET('Game Board'!$I$8:$I$31,0,UH$1),UZ5)+SUMIFS(OFFSET('Game Board'!$G$8:$G$31,0,UH$1),OFFSET('Game Board'!$F$8:$F$31,0,UH$1),UZ6,OFFSET('Game Board'!$I$8:$I$31,0,UH$1),UZ7)+SUMIFS(OFFSET('Game Board'!$H$8:$H$31,0,UH$1),OFFSET('Game Board'!$I$8:$I$31,0,UH$1),UZ6,OFFSET('Game Board'!$F$8:$F$31,0,UH$1),UZ4)+SUMIFS(OFFSET('Game Board'!$H$8:$H$31,0,UH$1),OFFSET('Game Board'!$I$8:$I$31,0,UH$1),UZ6,OFFSET('Game Board'!$F$8:$F$31,0,UH$1),UZ5)+SUMIFS(OFFSET('Game Board'!$H$8:$H$31,0,UH$1),OFFSET('Game Board'!$I$8:$I$31,0,UH$1),UZ6,OFFSET('Game Board'!$F$8:$F$31,0,UH$1),UZ7)</f>
        <v>0</v>
      </c>
      <c r="VG6" s="341">
        <f ca="1">SUMIFS(OFFSET('Game Board'!$H$8:$H$31,0,UH$1),OFFSET('Game Board'!$F$8:$F$31,0,UH$1),UZ6,OFFSET('Game Board'!$I$8:$I$31,0,UH$1),UZ4)+SUMIFS(OFFSET('Game Board'!$H$8:$H$31,0,UH$1),OFFSET('Game Board'!$F$8:$F$31,0,UH$1),UZ6,OFFSET('Game Board'!$I$8:$I$31,0,UH$1),UZ5)+SUMIFS(OFFSET('Game Board'!$H$8:$H$31,0,UH$1),OFFSET('Game Board'!$F$8:$F$31,0,UH$1),UZ6,OFFSET('Game Board'!$I$8:$I$31,0,UH$1),UZ7)+SUMIFS(OFFSET('Game Board'!$G$8:$G$31,0,UH$1),OFFSET('Game Board'!$I$8:$I$31,0,UH$1),UZ6,OFFSET('Game Board'!$F$8:$F$31,0,UH$1),UZ4)+SUMIFS(OFFSET('Game Board'!$G$8:$G$31,0,UH$1),OFFSET('Game Board'!$I$8:$I$31,0,UH$1),UZ6,OFFSET('Game Board'!$F$8:$F$31,0,UH$1),UZ5)+SUMIFS(OFFSET('Game Board'!$G$8:$G$31,0,UH$1),OFFSET('Game Board'!$I$8:$I$31,0,UH$1),UZ6,OFFSET('Game Board'!$F$8:$F$31,0,UH$1),UZ7)</f>
        <v>0</v>
      </c>
      <c r="VH6" s="341">
        <f t="shared" ca="1" si="153"/>
        <v>0</v>
      </c>
      <c r="VI6" s="341">
        <f t="shared" ca="1" si="154"/>
        <v>3</v>
      </c>
      <c r="VJ6" s="341">
        <f t="shared" ref="VJ6" ca="1" si="540">IF(UZ6&lt;&gt;"",SUMPRODUCT((UY4:UY7=UY6)*(VI4:VI7&gt;VI6)*1),0)</f>
        <v>0</v>
      </c>
      <c r="VK6" s="341">
        <f t="shared" ref="VK6" ca="1" si="541">IF(UZ6&lt;&gt;"",SUMPRODUCT((VJ4:VJ7=VJ6)*(VH4:VH7&gt;VH6)*1),0)</f>
        <v>0</v>
      </c>
      <c r="VL6" s="341">
        <f t="shared" ca="1" si="157"/>
        <v>0</v>
      </c>
      <c r="VM6" s="341">
        <f t="shared" ref="VM6" ca="1" si="542">IF(UZ6&lt;&gt;"",SUMPRODUCT((VL4:VL7=VL6)*(VJ4:VJ7=VJ6)*(VF4:VF7&gt;VF6)*1),0)</f>
        <v>0</v>
      </c>
      <c r="VN6" s="341">
        <f t="shared" ca="1" si="159"/>
        <v>1</v>
      </c>
      <c r="VO6" s="341">
        <f ca="1">SUMPRODUCT((OFFSET('Game Board'!$F$8:$F$31,0,UH$1)=VA6)*(OFFSET('Game Board'!$I$8:$I$31,0,UH$1)=VA5)*(OFFSET('Game Board'!$G$8:$G$31,0,UH$1)&gt;OFFSET('Game Board'!$H$8:$H$31,0,UH$1))*1)+SUMPRODUCT((OFFSET('Game Board'!$I$8:$I$31,0,UH$1)=VA6)*(OFFSET('Game Board'!$F$8:$F$31,0,UH$1)=VA5)*(OFFSET('Game Board'!$H$8:$H$31,0,UH$1)&gt;OFFSET('Game Board'!$G$8:$G$31,0,UH$1))*1)+SUMPRODUCT((OFFSET('Game Board'!$F$8:$F$31,0,UH$1)=VA6)*(OFFSET('Game Board'!$I$8:$I$31,0,UH$1)=VA7)*(OFFSET('Game Board'!$G$8:$G$31,0,UH$1)&gt;OFFSET('Game Board'!$H$8:$H$31,0,UH$1))*1)+SUMPRODUCT((OFFSET('Game Board'!$I$8:$I$31,0,UH$1)=VA6)*(OFFSET('Game Board'!$F$8:$F$31,0,UH$1)=VA7)*(OFFSET('Game Board'!$H$8:$H$31,0,UH$1)&gt;OFFSET('Game Board'!$G$8:$G$31,0,UH$1))*1)</f>
        <v>0</v>
      </c>
      <c r="VP6" s="341">
        <f ca="1">SUMPRODUCT((OFFSET('Game Board'!$F$8:$F$31,0,UH$1)=VA6)*(OFFSET('Game Board'!$I$8:$I$31,0,UH$1)=VA5)*(OFFSET('Game Board'!$G$8:$G$31,0,UH$1)=OFFSET('Game Board'!$H$8:$H$31,0,UH$1))*1)+SUMPRODUCT((OFFSET('Game Board'!$I$8:$I$31,0,UH$1)=VA6)*(OFFSET('Game Board'!$F$8:$F$31,0,UH$1)=VA5)*(OFFSET('Game Board'!$G$8:$G$31,0,UH$1)=OFFSET('Game Board'!$H$8:$H$31,0,UH$1))*1)+SUMPRODUCT((OFFSET('Game Board'!$F$8:$F$31,0,UH$1)=VA6)*(OFFSET('Game Board'!$I$8:$I$31,0,UH$1)=VA7)*(OFFSET('Game Board'!$G$8:$G$31,0,UH$1)=OFFSET('Game Board'!$H$8:$H$31,0,UH$1))*1)+SUMPRODUCT((OFFSET('Game Board'!$I$8:$I$31,0,UH$1)=VA6)*(OFFSET('Game Board'!$F$8:$F$31,0,UH$1)=VA7)*(OFFSET('Game Board'!$G$8:$G$31,0,UH$1)=OFFSET('Game Board'!$H$8:$H$31,0,UH$1))*1)</f>
        <v>0</v>
      </c>
      <c r="VQ6" s="341">
        <f ca="1">SUMPRODUCT((OFFSET('Game Board'!$F$8:$F$31,0,UH$1)=VA6)*(OFFSET('Game Board'!$I$8:$I$31,0,UH$1)=VA5)*(OFFSET('Game Board'!$G$8:$G$31,0,UH$1)&lt;OFFSET('Game Board'!$H$8:$H$31,0,UH$1))*1)+SUMPRODUCT((OFFSET('Game Board'!$I$8:$I$31,0,UH$1)=VA6)*(OFFSET('Game Board'!$F$8:$F$31,0,UH$1)=VA5)*(OFFSET('Game Board'!$H$8:$H$31,0,UH$1)&lt;OFFSET('Game Board'!$G$8:$G$31,0,UH$1))*1)+SUMPRODUCT((OFFSET('Game Board'!$F$8:$F$31,0,UH$1)=VA6)*(OFFSET('Game Board'!$I$8:$I$31,0,UH$1)=VA7)*(OFFSET('Game Board'!$G$8:$G$31,0,UH$1)&lt;OFFSET('Game Board'!$H$8:$H$31,0,UH$1))*1)+SUMPRODUCT((OFFSET('Game Board'!$I$8:$I$31,0,UH$1)=VA6)*(OFFSET('Game Board'!$F$8:$F$31,0,UH$1)=VA7)*(OFFSET('Game Board'!$H$8:$H$31,0,UH$1)&lt;OFFSET('Game Board'!$G$8:$G$31,0,UH$1))*1)</f>
        <v>0</v>
      </c>
      <c r="VR6" s="341">
        <f ca="1">SUMIFS(OFFSET('Game Board'!$G$8:$G$31,0,UH$1),OFFSET('Game Board'!$F$8:$F$31,0,UH$1),VA6,OFFSET('Game Board'!$I$8:$I$31,0,UH$1),VA5)+SUMIFS(OFFSET('Game Board'!$G$8:$G$31,0,UH$1),OFFSET('Game Board'!$F$8:$F$31,0,UH$1),VA6,OFFSET('Game Board'!$I$8:$I$31,0,UH$1),VA7)+SUMIFS(OFFSET('Game Board'!$H$8:$H$31,0,UH$1),OFFSET('Game Board'!$I$8:$I$31,0,UH$1),VA6,OFFSET('Game Board'!$F$8:$F$31,0,UH$1),VA5)+SUMIFS(OFFSET('Game Board'!$H$8:$H$31,0,UH$1),OFFSET('Game Board'!$I$8:$I$31,0,UH$1),VA6,OFFSET('Game Board'!$F$8:$F$31,0,UH$1),VA7)</f>
        <v>0</v>
      </c>
      <c r="VS6" s="341">
        <f ca="1">SUMIFS(OFFSET('Game Board'!$H$8:$H$31,0,UH$1),OFFSET('Game Board'!$F$8:$F$31,0,UH$1),VA6,OFFSET('Game Board'!$I$8:$I$31,0,UH$1),VA5)+SUMIFS(OFFSET('Game Board'!$H$8:$H$31,0,UH$1),OFFSET('Game Board'!$F$8:$F$31,0,UH$1),VA6,OFFSET('Game Board'!$I$8:$I$31,0,UH$1),VA7)+SUMIFS(OFFSET('Game Board'!$G$8:$G$31,0,UH$1),OFFSET('Game Board'!$I$8:$I$31,0,UH$1),VA6,OFFSET('Game Board'!$F$8:$F$31,0,UH$1),VA5)+SUMIFS(OFFSET('Game Board'!$G$8:$G$31,0,UH$1),OFFSET('Game Board'!$I$8:$I$31,0,UH$1),VA6,OFFSET('Game Board'!$F$8:$F$31,0,UH$1),VA7)</f>
        <v>0</v>
      </c>
      <c r="VT6" s="341">
        <f t="shared" ca="1" si="363"/>
        <v>0</v>
      </c>
      <c r="VU6" s="341">
        <f t="shared" ca="1" si="364"/>
        <v>0</v>
      </c>
      <c r="VV6" s="341">
        <f t="shared" ref="VV6" ca="1" si="543">IF(VA6&lt;&gt;"",SUMPRODUCT((UY4:UY7=UY6)*(VU4:VU7&gt;VU6)*1),0)</f>
        <v>0</v>
      </c>
      <c r="VW6" s="341">
        <f t="shared" ref="VW6" ca="1" si="544">IF(VA6&lt;&gt;"",SUMPRODUCT((VV4:VV7=VV6)*(VT4:VT7&gt;VT6)*1),0)</f>
        <v>0</v>
      </c>
      <c r="VX6" s="341">
        <f t="shared" ca="1" si="367"/>
        <v>0</v>
      </c>
      <c r="VY6" s="341">
        <f t="shared" ref="VY6" ca="1" si="545">IF(VA6&lt;&gt;"",SUMPRODUCT((VX4:VX7=VX6)*(VV4:VV7=VV6)*(VR4:VR7&gt;VR6)*1),0)</f>
        <v>0</v>
      </c>
      <c r="VZ6" s="341">
        <f t="shared" ca="1" si="160"/>
        <v>1</v>
      </c>
      <c r="WA6" s="341">
        <f ca="1">SUMPRODUCT((OFFSET('Game Board'!$F$8:$F$31,0,UH$1)=VB6)*(OFFSET('Game Board'!$I$8:$I$31,0,UH$1)=VB7)*(OFFSET('Game Board'!$G$8:$G$31,0,UH$1)&gt;OFFSET('Game Board'!$H$8:$H$31,0,UH$1))*1)+SUMPRODUCT((OFFSET('Game Board'!$I$8:$I$31,0,UH$1)=VB6)*(OFFSET('Game Board'!$F$8:$F$31,0,UH$1)=VB7)*(OFFSET('Game Board'!$H$8:$H$31,0,UH$1)&gt;OFFSET('Game Board'!$G$8:$G$31,0,UH$1))*1)</f>
        <v>0</v>
      </c>
      <c r="WB6" s="341">
        <f ca="1">SUMPRODUCT((OFFSET('Game Board'!$F$8:$F$31,0,UH$1)=VB6)*(OFFSET('Game Board'!$I$8:$I$31,0,UH$1)=VB7)*(OFFSET('Game Board'!$G$8:$G$31,0,UH$1)=OFFSET('Game Board'!$H$8:$H$31,0,UH$1))*1)+SUMPRODUCT((OFFSET('Game Board'!$I$8:$I$31,0,UH$1)=VB6)*(OFFSET('Game Board'!$F$8:$F$31,0,UH$1)=VB7)*(OFFSET('Game Board'!$H$8:$H$31,0,UH$1)=OFFSET('Game Board'!$G$8:$G$31,0,UH$1))*1)</f>
        <v>0</v>
      </c>
      <c r="WC6" s="341">
        <f ca="1">SUMPRODUCT((OFFSET('Game Board'!$F$8:$F$31,0,UH$1)=VB6)*(OFFSET('Game Board'!$I$8:$I$31,0,UH$1)=VB7)*(OFFSET('Game Board'!$G$8:$G$31,0,UH$1)&lt;OFFSET('Game Board'!$H$8:$H$31,0,UH$1))*1)+SUMPRODUCT((OFFSET('Game Board'!$I$8:$I$31,0,UH$1)=VB6)*(OFFSET('Game Board'!$F$8:$F$31,0,UH$1)=VB7)*(OFFSET('Game Board'!$H$8:$H$31,0,UH$1)&lt;OFFSET('Game Board'!$G$8:$G$31,0,UH$1))*1)</f>
        <v>0</v>
      </c>
      <c r="WD6" s="341">
        <f ca="1">SUMIFS(OFFSET('Game Board'!$G$8:$G$31,0,UH$1),OFFSET('Game Board'!$F$8:$F$31,0,UH$1),VB6,OFFSET('Game Board'!$I$8:$I$31,0,UH$1),VB7)+SUMIFS(OFFSET('Game Board'!$H$8:$H$31,0,UH$1),OFFSET('Game Board'!$I$8:$I$31,0,UH$1),VB6,OFFSET('Game Board'!$F$8:$F$31,0,UH$1),VB7)</f>
        <v>0</v>
      </c>
      <c r="WE6" s="341">
        <f ca="1">SUMIFS(OFFSET('Game Board'!$H$8:$H$31,0,UH$1),OFFSET('Game Board'!$F$8:$F$31,0,UH$1),VB6,OFFSET('Game Board'!$I$8:$I$31,0,UH$1),VB7)+SUMIFS(OFFSET('Game Board'!$G$8:$G$31,0,UH$1),OFFSET('Game Board'!$I$8:$I$31,0,UH$1),VB6,OFFSET('Game Board'!$F$8:$F$31,0,UH$1),VB7)</f>
        <v>0</v>
      </c>
      <c r="WF6" s="341">
        <f t="shared" ref="WF6:WF7" ca="1" si="546">WD6-WE6</f>
        <v>0</v>
      </c>
      <c r="WG6" s="341">
        <f t="shared" ref="WG6:WG7" ca="1" si="547">WB6*1+WA6*3</f>
        <v>0</v>
      </c>
      <c r="WH6" s="341">
        <f t="shared" ref="WH6" ca="1" si="548">IF(VB6&lt;&gt;"",SUMPRODUCT((VK4:VK7=VK6)*(WG4:WG7&gt;WG6)*1),0)</f>
        <v>0</v>
      </c>
      <c r="WI6" s="341">
        <f t="shared" ref="WI6" ca="1" si="549">IF(VB6&lt;&gt;"",SUMPRODUCT((WH4:WH7=WH6)*(WF4:WF7&gt;WF6)*1),0)</f>
        <v>0</v>
      </c>
      <c r="WJ6" s="341">
        <f t="shared" ref="WJ6:WJ7" ca="1" si="550">WH6+WI6</f>
        <v>0</v>
      </c>
      <c r="WK6" s="341">
        <f t="shared" ref="WK6" ca="1" si="551">IF(VB6&lt;&gt;"",SUMPRODUCT((WJ4:WJ7=WJ6)*(WH4:WH7=WH6)*(WD4:WD7&gt;WD6)*1),0)</f>
        <v>0</v>
      </c>
      <c r="WL6" s="341">
        <f t="shared" ca="1" si="161"/>
        <v>1</v>
      </c>
      <c r="WM6" s="341">
        <f t="shared" ref="WM6" ca="1" si="552">SUMPRODUCT((WL4:WL7=WL6)*(UO4:UO7&gt;UO6)*1)</f>
        <v>2</v>
      </c>
      <c r="WN6" s="341">
        <f t="shared" ca="1" si="163"/>
        <v>3</v>
      </c>
      <c r="WO6" s="341" t="str">
        <f t="shared" si="370"/>
        <v>Guinea</v>
      </c>
      <c r="WP6" s="341">
        <f t="shared" ca="1" si="164"/>
        <v>0</v>
      </c>
      <c r="WQ6" s="341">
        <f ca="1">SUMPRODUCT((OFFSET('Game Board'!$G$8:$G$31,0,WQ$1)&lt;&gt;"")*(OFFSET('Game Board'!$F$8:$F$31,0,WQ$1)=$C6)*(OFFSET('Game Board'!$G$8:$G$31,0,WQ$1)&gt;OFFSET('Game Board'!$H$8:$H$31,0,WQ$1))*1)+SUMPRODUCT((OFFSET('Game Board'!$G$8:$G$31,0,WQ$1)&lt;&gt;"")*(OFFSET('Game Board'!$I$8:$I$31,0,WQ$1)=$C6)*(OFFSET('Game Board'!$H$8:$H$31,0,WQ$1)&gt;OFFSET('Game Board'!$G$8:$G$31,0,WQ$1))*1)</f>
        <v>0</v>
      </c>
      <c r="WR6" s="341">
        <f ca="1">SUMPRODUCT((OFFSET('Game Board'!$G$8:$G$31,0,WQ$1)&lt;&gt;"")*(OFFSET('Game Board'!$F$8:$F$31,0,WQ$1)=$C6)*(OFFSET('Game Board'!$G$8:$G$31,0,WQ$1)=OFFSET('Game Board'!$H$8:$H$31,0,WQ$1))*1)+SUMPRODUCT((OFFSET('Game Board'!$G$8:$G$31,0,WQ$1)&lt;&gt;"")*(OFFSET('Game Board'!$I$8:$I$31,0,WQ$1)=$C6)*(OFFSET('Game Board'!$G$8:$G$31,0,WQ$1)=OFFSET('Game Board'!$H$8:$H$31,0,WQ$1))*1)</f>
        <v>0</v>
      </c>
      <c r="WS6" s="341">
        <f ca="1">SUMPRODUCT((OFFSET('Game Board'!$G$8:$G$31,0,WQ$1)&lt;&gt;"")*(OFFSET('Game Board'!$F$8:$F$31,0,WQ$1)=$C6)*(OFFSET('Game Board'!$G$8:$G$31,0,WQ$1)&lt;OFFSET('Game Board'!$H$8:$H$31,0,WQ$1))*1)+SUMPRODUCT((OFFSET('Game Board'!$G$8:$G$31,0,WQ$1)&lt;&gt;"")*(OFFSET('Game Board'!$I$8:$I$31,0,WQ$1)=$C6)*(OFFSET('Game Board'!$H$8:$H$31,0,WQ$1)&lt;OFFSET('Game Board'!$G$8:$G$31,0,WQ$1))*1)</f>
        <v>0</v>
      </c>
      <c r="WT6" s="341">
        <f ca="1">SUMIF(OFFSET('Game Board'!$F$8:$F$31,0,WQ$1),$C6,OFFSET('Game Board'!$G$8:$G$31,0,WQ$1))+SUMIF(OFFSET('Game Board'!$I$8:$I$31,0,WQ$1),$C6,OFFSET('Game Board'!$H$8:$H$31,0,WQ$1))</f>
        <v>0</v>
      </c>
      <c r="WU6" s="341">
        <f ca="1">SUMIF(OFFSET('Game Board'!$F$8:$F$31,0,WQ$1),$C6,OFFSET('Game Board'!$H$8:$H$31,0,WQ$1))+SUMIF(OFFSET('Game Board'!$I$8:$I$31,0,WQ$1),$C6,OFFSET('Game Board'!$G$8:$G$31,0,WQ$1))</f>
        <v>0</v>
      </c>
      <c r="WV6" s="341">
        <f t="shared" ca="1" si="165"/>
        <v>0</v>
      </c>
      <c r="WW6" s="341">
        <f t="shared" ca="1" si="166"/>
        <v>0</v>
      </c>
      <c r="WX6" s="341">
        <f t="shared" ca="1" si="371"/>
        <v>14</v>
      </c>
      <c r="WY6" s="341">
        <f>'Tournament Setup'!$F8</f>
        <v>0</v>
      </c>
      <c r="WZ6" s="341">
        <f t="shared" ref="WZ6" ca="1" si="553">RANK(WW6,WW4:WW7)</f>
        <v>1</v>
      </c>
      <c r="XA6" s="341">
        <f t="shared" ref="XA6" ca="1" si="554">SUMPRODUCT((WZ4:WZ7=WZ6)*(WV4:WV7&gt;WV6)*1)</f>
        <v>0</v>
      </c>
      <c r="XB6" s="341">
        <f t="shared" ca="1" si="169"/>
        <v>1</v>
      </c>
      <c r="XC6" s="341">
        <f t="shared" ref="XC6" ca="1" si="555">SUMPRODUCT((WZ4:WZ7=WZ6)*(WV4:WV7=WV6)*(WT4:WT7&gt;WT6)*1)</f>
        <v>0</v>
      </c>
      <c r="XD6" s="341">
        <f t="shared" ca="1" si="171"/>
        <v>1</v>
      </c>
      <c r="XE6" s="341">
        <f t="shared" ref="XE6" ca="1" si="556">RANK(XD6,XD4:XD7,1)+COUNTIF(XD4:XD6,XD6)-1</f>
        <v>3</v>
      </c>
      <c r="XF6" s="341">
        <v>3</v>
      </c>
      <c r="XG6" s="341" t="str">
        <f t="shared" ref="XG6" ca="1" si="557">INDEX(WO4:WO7,MATCH(XF6,XE4:XE7,0),0)</f>
        <v>Guinea</v>
      </c>
      <c r="XH6" s="341">
        <f t="shared" ref="XH6" ca="1" si="558">INDEX(XD4:XD7,MATCH(XG6,WO4:WO7,0),0)</f>
        <v>1</v>
      </c>
      <c r="XI6" s="341" t="str">
        <f t="shared" ref="XI6:XI7" ca="1" si="559">IF(AND(XI5&lt;&gt;"",XH6=1),XG6,"")</f>
        <v>Guinea</v>
      </c>
      <c r="XJ6" s="341" t="str">
        <f t="shared" ref="XJ6" ca="1" si="560">IF(XJ5&lt;&gt;"",XG6,"")</f>
        <v/>
      </c>
      <c r="XK6" s="341" t="str">
        <f t="shared" ref="XK6" ca="1" si="561">IF(XH7=3,XG6,"")</f>
        <v/>
      </c>
      <c r="XL6" s="341">
        <f ca="1">SUMPRODUCT((OFFSET('Game Board'!$F$8:$F$31,0,WQ$1)=XI6)*(OFFSET('Game Board'!$I$8:$I$31,0,WQ$1)=XI4)*(OFFSET('Game Board'!$G$8:$G$31,0,WQ$1)&gt;OFFSET('Game Board'!$H$8:$H$31,0,WQ$1))*1)+SUMPRODUCT((OFFSET('Game Board'!$I$8:$I$31,0,WQ$1)=XI6)*(OFFSET('Game Board'!$F$8:$F$31,0,WQ$1)=XI4)*(OFFSET('Game Board'!$H$8:$H$31,0,WQ$1)&gt;OFFSET('Game Board'!$G$8:$G$31,0,WQ$1))*1)+SUMPRODUCT((OFFSET('Game Board'!$F$8:$F$31,0,WQ$1)=XI6)*(OFFSET('Game Board'!$I$8:$I$31,0,WQ$1)=XI5)*(OFFSET('Game Board'!$G$8:$G$31,0,WQ$1)&gt;OFFSET('Game Board'!$H$8:$H$31,0,WQ$1))*1)+SUMPRODUCT((OFFSET('Game Board'!$I$8:$I$31,0,WQ$1)=XI6)*(OFFSET('Game Board'!$F$8:$F$31,0,WQ$1)=XI5)*(OFFSET('Game Board'!$H$8:$H$31,0,WQ$1)&gt;OFFSET('Game Board'!$G$8:$G$31,0,WQ$1))*1)+SUMPRODUCT((OFFSET('Game Board'!$F$8:$F$31,0,WQ$1)=XI6)*(OFFSET('Game Board'!$I$8:$I$31,0,WQ$1)=XI7)*(OFFSET('Game Board'!$G$8:$G$31,0,WQ$1)&gt;OFFSET('Game Board'!$H$8:$H$31,0,WQ$1))*1)+SUMPRODUCT((OFFSET('Game Board'!$I$8:$I$31,0,WQ$1)=XI6)*(OFFSET('Game Board'!$F$8:$F$31,0,WQ$1)=XI7)*(OFFSET('Game Board'!$H$8:$H$31,0,WQ$1)&gt;OFFSET('Game Board'!$G$8:$G$31,0,WQ$1))*1)</f>
        <v>0</v>
      </c>
      <c r="XM6" s="341">
        <f ca="1">SUMPRODUCT((OFFSET('Game Board'!$F$8:$F$31,0,WQ$1)=XI6)*(OFFSET('Game Board'!$I$8:$I$31,0,WQ$1)=XI4)*(OFFSET('Game Board'!$G$8:$G$31,0,WQ$1)=OFFSET('Game Board'!$H$8:$H$31,0,WQ$1))*1)+SUMPRODUCT((OFFSET('Game Board'!$I$8:$I$31,0,WQ$1)=XI6)*(OFFSET('Game Board'!$F$8:$F$31,0,WQ$1)=XI4)*(OFFSET('Game Board'!$G$8:$G$31,0,WQ$1)=OFFSET('Game Board'!$H$8:$H$31,0,WQ$1))*1)+SUMPRODUCT((OFFSET('Game Board'!$F$8:$F$31,0,WQ$1)=XI6)*(OFFSET('Game Board'!$I$8:$I$31,0,WQ$1)=XI5)*(OFFSET('Game Board'!$G$8:$G$31,0,WQ$1)=OFFSET('Game Board'!$H$8:$H$31,0,WQ$1))*1)+SUMPRODUCT((OFFSET('Game Board'!$I$8:$I$31,0,WQ$1)=XI6)*(OFFSET('Game Board'!$F$8:$F$31,0,WQ$1)=XI5)*(OFFSET('Game Board'!$G$8:$G$31,0,WQ$1)=OFFSET('Game Board'!$H$8:$H$31,0,WQ$1))*1)+SUMPRODUCT((OFFSET('Game Board'!$F$8:$F$31,0,WQ$1)=XI6)*(OFFSET('Game Board'!$I$8:$I$31,0,WQ$1)=XI7)*(OFFSET('Game Board'!$G$8:$G$31,0,WQ$1)=OFFSET('Game Board'!$H$8:$H$31,0,WQ$1))*1)+SUMPRODUCT((OFFSET('Game Board'!$I$8:$I$31,0,WQ$1)=XI6)*(OFFSET('Game Board'!$F$8:$F$31,0,WQ$1)=XI7)*(OFFSET('Game Board'!$G$8:$G$31,0,WQ$1)=OFFSET('Game Board'!$H$8:$H$31,0,WQ$1))*1)</f>
        <v>3</v>
      </c>
      <c r="XN6" s="341">
        <f ca="1">SUMPRODUCT((OFFSET('Game Board'!$F$8:$F$31,0,WQ$1)=XI6)*(OFFSET('Game Board'!$I$8:$I$31,0,WQ$1)=XI4)*(OFFSET('Game Board'!$G$8:$G$31,0,WQ$1)&lt;OFFSET('Game Board'!$H$8:$H$31,0,WQ$1))*1)+SUMPRODUCT((OFFSET('Game Board'!$I$8:$I$31,0,WQ$1)=XI6)*(OFFSET('Game Board'!$F$8:$F$31,0,WQ$1)=XI4)*(OFFSET('Game Board'!$H$8:$H$31,0,WQ$1)&lt;OFFSET('Game Board'!$G$8:$G$31,0,WQ$1))*1)+SUMPRODUCT((OFFSET('Game Board'!$F$8:$F$31,0,WQ$1)=XI6)*(OFFSET('Game Board'!$I$8:$I$31,0,WQ$1)=XI5)*(OFFSET('Game Board'!$G$8:$G$31,0,WQ$1)&lt;OFFSET('Game Board'!$H$8:$H$31,0,WQ$1))*1)+SUMPRODUCT((OFFSET('Game Board'!$I$8:$I$31,0,WQ$1)=XI6)*(OFFSET('Game Board'!$F$8:$F$31,0,WQ$1)=XI5)*(OFFSET('Game Board'!$H$8:$H$31,0,WQ$1)&lt;OFFSET('Game Board'!$G$8:$G$31,0,WQ$1))*1)+SUMPRODUCT((OFFSET('Game Board'!$F$8:$F$31,0,WQ$1)=XI6)*(OFFSET('Game Board'!$I$8:$I$31,0,WQ$1)=XI7)*(OFFSET('Game Board'!$G$8:$G$31,0,WQ$1)&lt;OFFSET('Game Board'!$H$8:$H$31,0,WQ$1))*1)+SUMPRODUCT((OFFSET('Game Board'!$I$8:$I$31,0,WQ$1)=XI6)*(OFFSET('Game Board'!$F$8:$F$31,0,WQ$1)=XI7)*(OFFSET('Game Board'!$H$8:$H$31,0,WQ$1)&lt;OFFSET('Game Board'!$G$8:$G$31,0,WQ$1))*1)</f>
        <v>0</v>
      </c>
      <c r="XO6" s="341">
        <f ca="1">SUMIFS(OFFSET('Game Board'!$G$8:$G$31,0,WQ$1),OFFSET('Game Board'!$F$8:$F$31,0,WQ$1),XI6,OFFSET('Game Board'!$I$8:$I$31,0,WQ$1),XI4)+SUMIFS(OFFSET('Game Board'!$G$8:$G$31,0,WQ$1),OFFSET('Game Board'!$F$8:$F$31,0,WQ$1),XI6,OFFSET('Game Board'!$I$8:$I$31,0,WQ$1),XI5)+SUMIFS(OFFSET('Game Board'!$G$8:$G$31,0,WQ$1),OFFSET('Game Board'!$F$8:$F$31,0,WQ$1),XI6,OFFSET('Game Board'!$I$8:$I$31,0,WQ$1),XI7)+SUMIFS(OFFSET('Game Board'!$H$8:$H$31,0,WQ$1),OFFSET('Game Board'!$I$8:$I$31,0,WQ$1),XI6,OFFSET('Game Board'!$F$8:$F$31,0,WQ$1),XI4)+SUMIFS(OFFSET('Game Board'!$H$8:$H$31,0,WQ$1),OFFSET('Game Board'!$I$8:$I$31,0,WQ$1),XI6,OFFSET('Game Board'!$F$8:$F$31,0,WQ$1),XI5)+SUMIFS(OFFSET('Game Board'!$H$8:$H$31,0,WQ$1),OFFSET('Game Board'!$I$8:$I$31,0,WQ$1),XI6,OFFSET('Game Board'!$F$8:$F$31,0,WQ$1),XI7)</f>
        <v>0</v>
      </c>
      <c r="XP6" s="341">
        <f ca="1">SUMIFS(OFFSET('Game Board'!$H$8:$H$31,0,WQ$1),OFFSET('Game Board'!$F$8:$F$31,0,WQ$1),XI6,OFFSET('Game Board'!$I$8:$I$31,0,WQ$1),XI4)+SUMIFS(OFFSET('Game Board'!$H$8:$H$31,0,WQ$1),OFFSET('Game Board'!$F$8:$F$31,0,WQ$1),XI6,OFFSET('Game Board'!$I$8:$I$31,0,WQ$1),XI5)+SUMIFS(OFFSET('Game Board'!$H$8:$H$31,0,WQ$1),OFFSET('Game Board'!$F$8:$F$31,0,WQ$1),XI6,OFFSET('Game Board'!$I$8:$I$31,0,WQ$1),XI7)+SUMIFS(OFFSET('Game Board'!$G$8:$G$31,0,WQ$1),OFFSET('Game Board'!$I$8:$I$31,0,WQ$1),XI6,OFFSET('Game Board'!$F$8:$F$31,0,WQ$1),XI4)+SUMIFS(OFFSET('Game Board'!$G$8:$G$31,0,WQ$1),OFFSET('Game Board'!$I$8:$I$31,0,WQ$1),XI6,OFFSET('Game Board'!$F$8:$F$31,0,WQ$1),XI5)+SUMIFS(OFFSET('Game Board'!$G$8:$G$31,0,WQ$1),OFFSET('Game Board'!$I$8:$I$31,0,WQ$1),XI6,OFFSET('Game Board'!$F$8:$F$31,0,WQ$1),XI7)</f>
        <v>0</v>
      </c>
      <c r="XQ6" s="341">
        <f t="shared" ca="1" si="176"/>
        <v>0</v>
      </c>
      <c r="XR6" s="341">
        <f t="shared" ca="1" si="177"/>
        <v>3</v>
      </c>
      <c r="XS6" s="341">
        <f t="shared" ref="XS6" ca="1" si="562">IF(XI6&lt;&gt;"",SUMPRODUCT((XH4:XH7=XH6)*(XR4:XR7&gt;XR6)*1),0)</f>
        <v>0</v>
      </c>
      <c r="XT6" s="341">
        <f t="shared" ref="XT6" ca="1" si="563">IF(XI6&lt;&gt;"",SUMPRODUCT((XS4:XS7=XS6)*(XQ4:XQ7&gt;XQ6)*1),0)</f>
        <v>0</v>
      </c>
      <c r="XU6" s="341">
        <f t="shared" ca="1" si="180"/>
        <v>0</v>
      </c>
      <c r="XV6" s="341">
        <f t="shared" ref="XV6" ca="1" si="564">IF(XI6&lt;&gt;"",SUMPRODUCT((XU4:XU7=XU6)*(XS4:XS7=XS6)*(XO4:XO7&gt;XO6)*1),0)</f>
        <v>0</v>
      </c>
      <c r="XW6" s="341">
        <f t="shared" ca="1" si="182"/>
        <v>1</v>
      </c>
      <c r="XX6" s="341">
        <f ca="1">SUMPRODUCT((OFFSET('Game Board'!$F$8:$F$31,0,WQ$1)=XJ6)*(OFFSET('Game Board'!$I$8:$I$31,0,WQ$1)=XJ5)*(OFFSET('Game Board'!$G$8:$G$31,0,WQ$1)&gt;OFFSET('Game Board'!$H$8:$H$31,0,WQ$1))*1)+SUMPRODUCT((OFFSET('Game Board'!$I$8:$I$31,0,WQ$1)=XJ6)*(OFFSET('Game Board'!$F$8:$F$31,0,WQ$1)=XJ5)*(OFFSET('Game Board'!$H$8:$H$31,0,WQ$1)&gt;OFFSET('Game Board'!$G$8:$G$31,0,WQ$1))*1)+SUMPRODUCT((OFFSET('Game Board'!$F$8:$F$31,0,WQ$1)=XJ6)*(OFFSET('Game Board'!$I$8:$I$31,0,WQ$1)=XJ7)*(OFFSET('Game Board'!$G$8:$G$31,0,WQ$1)&gt;OFFSET('Game Board'!$H$8:$H$31,0,WQ$1))*1)+SUMPRODUCT((OFFSET('Game Board'!$I$8:$I$31,0,WQ$1)=XJ6)*(OFFSET('Game Board'!$F$8:$F$31,0,WQ$1)=XJ7)*(OFFSET('Game Board'!$H$8:$H$31,0,WQ$1)&gt;OFFSET('Game Board'!$G$8:$G$31,0,WQ$1))*1)</f>
        <v>0</v>
      </c>
      <c r="XY6" s="341">
        <f ca="1">SUMPRODUCT((OFFSET('Game Board'!$F$8:$F$31,0,WQ$1)=XJ6)*(OFFSET('Game Board'!$I$8:$I$31,0,WQ$1)=XJ5)*(OFFSET('Game Board'!$G$8:$G$31,0,WQ$1)=OFFSET('Game Board'!$H$8:$H$31,0,WQ$1))*1)+SUMPRODUCT((OFFSET('Game Board'!$I$8:$I$31,0,WQ$1)=XJ6)*(OFFSET('Game Board'!$F$8:$F$31,0,WQ$1)=XJ5)*(OFFSET('Game Board'!$G$8:$G$31,0,WQ$1)=OFFSET('Game Board'!$H$8:$H$31,0,WQ$1))*1)+SUMPRODUCT((OFFSET('Game Board'!$F$8:$F$31,0,WQ$1)=XJ6)*(OFFSET('Game Board'!$I$8:$I$31,0,WQ$1)=XJ7)*(OFFSET('Game Board'!$G$8:$G$31,0,WQ$1)=OFFSET('Game Board'!$H$8:$H$31,0,WQ$1))*1)+SUMPRODUCT((OFFSET('Game Board'!$I$8:$I$31,0,WQ$1)=XJ6)*(OFFSET('Game Board'!$F$8:$F$31,0,WQ$1)=XJ7)*(OFFSET('Game Board'!$G$8:$G$31,0,WQ$1)=OFFSET('Game Board'!$H$8:$H$31,0,WQ$1))*1)</f>
        <v>0</v>
      </c>
      <c r="XZ6" s="341">
        <f ca="1">SUMPRODUCT((OFFSET('Game Board'!$F$8:$F$31,0,WQ$1)=XJ6)*(OFFSET('Game Board'!$I$8:$I$31,0,WQ$1)=XJ5)*(OFFSET('Game Board'!$G$8:$G$31,0,WQ$1)&lt;OFFSET('Game Board'!$H$8:$H$31,0,WQ$1))*1)+SUMPRODUCT((OFFSET('Game Board'!$I$8:$I$31,0,WQ$1)=XJ6)*(OFFSET('Game Board'!$F$8:$F$31,0,WQ$1)=XJ5)*(OFFSET('Game Board'!$H$8:$H$31,0,WQ$1)&lt;OFFSET('Game Board'!$G$8:$G$31,0,WQ$1))*1)+SUMPRODUCT((OFFSET('Game Board'!$F$8:$F$31,0,WQ$1)=XJ6)*(OFFSET('Game Board'!$I$8:$I$31,0,WQ$1)=XJ7)*(OFFSET('Game Board'!$G$8:$G$31,0,WQ$1)&lt;OFFSET('Game Board'!$H$8:$H$31,0,WQ$1))*1)+SUMPRODUCT((OFFSET('Game Board'!$I$8:$I$31,0,WQ$1)=XJ6)*(OFFSET('Game Board'!$F$8:$F$31,0,WQ$1)=XJ7)*(OFFSET('Game Board'!$H$8:$H$31,0,WQ$1)&lt;OFFSET('Game Board'!$G$8:$G$31,0,WQ$1))*1)</f>
        <v>0</v>
      </c>
      <c r="YA6" s="341">
        <f ca="1">SUMIFS(OFFSET('Game Board'!$G$8:$G$31,0,WQ$1),OFFSET('Game Board'!$F$8:$F$31,0,WQ$1),XJ6,OFFSET('Game Board'!$I$8:$I$31,0,WQ$1),XJ5)+SUMIFS(OFFSET('Game Board'!$G$8:$G$31,0,WQ$1),OFFSET('Game Board'!$F$8:$F$31,0,WQ$1),XJ6,OFFSET('Game Board'!$I$8:$I$31,0,WQ$1),XJ7)+SUMIFS(OFFSET('Game Board'!$H$8:$H$31,0,WQ$1),OFFSET('Game Board'!$I$8:$I$31,0,WQ$1),XJ6,OFFSET('Game Board'!$F$8:$F$31,0,WQ$1),XJ5)+SUMIFS(OFFSET('Game Board'!$H$8:$H$31,0,WQ$1),OFFSET('Game Board'!$I$8:$I$31,0,WQ$1),XJ6,OFFSET('Game Board'!$F$8:$F$31,0,WQ$1),XJ7)</f>
        <v>0</v>
      </c>
      <c r="YB6" s="341">
        <f ca="1">SUMIFS(OFFSET('Game Board'!$H$8:$H$31,0,WQ$1),OFFSET('Game Board'!$F$8:$F$31,0,WQ$1),XJ6,OFFSET('Game Board'!$I$8:$I$31,0,WQ$1),XJ5)+SUMIFS(OFFSET('Game Board'!$H$8:$H$31,0,WQ$1),OFFSET('Game Board'!$F$8:$F$31,0,WQ$1),XJ6,OFFSET('Game Board'!$I$8:$I$31,0,WQ$1),XJ7)+SUMIFS(OFFSET('Game Board'!$G$8:$G$31,0,WQ$1),OFFSET('Game Board'!$I$8:$I$31,0,WQ$1),XJ6,OFFSET('Game Board'!$F$8:$F$31,0,WQ$1),XJ5)+SUMIFS(OFFSET('Game Board'!$G$8:$G$31,0,WQ$1),OFFSET('Game Board'!$I$8:$I$31,0,WQ$1),XJ6,OFFSET('Game Board'!$F$8:$F$31,0,WQ$1),XJ7)</f>
        <v>0</v>
      </c>
      <c r="YC6" s="341">
        <f t="shared" ca="1" si="383"/>
        <v>0</v>
      </c>
      <c r="YD6" s="341">
        <f t="shared" ca="1" si="384"/>
        <v>0</v>
      </c>
      <c r="YE6" s="341">
        <f t="shared" ref="YE6" ca="1" si="565">IF(XJ6&lt;&gt;"",SUMPRODUCT((XH4:XH7=XH6)*(YD4:YD7&gt;YD6)*1),0)</f>
        <v>0</v>
      </c>
      <c r="YF6" s="341">
        <f t="shared" ref="YF6" ca="1" si="566">IF(XJ6&lt;&gt;"",SUMPRODUCT((YE4:YE7=YE6)*(YC4:YC7&gt;YC6)*1),0)</f>
        <v>0</v>
      </c>
      <c r="YG6" s="341">
        <f t="shared" ca="1" si="387"/>
        <v>0</v>
      </c>
      <c r="YH6" s="341">
        <f t="shared" ref="YH6" ca="1" si="567">IF(XJ6&lt;&gt;"",SUMPRODUCT((YG4:YG7=YG6)*(YE4:YE7=YE6)*(YA4:YA7&gt;YA6)*1),0)</f>
        <v>0</v>
      </c>
      <c r="YI6" s="341">
        <f t="shared" ca="1" si="183"/>
        <v>1</v>
      </c>
      <c r="YJ6" s="341">
        <f ca="1">SUMPRODUCT((OFFSET('Game Board'!$F$8:$F$31,0,WQ$1)=XK6)*(OFFSET('Game Board'!$I$8:$I$31,0,WQ$1)=XK7)*(OFFSET('Game Board'!$G$8:$G$31,0,WQ$1)&gt;OFFSET('Game Board'!$H$8:$H$31,0,WQ$1))*1)+SUMPRODUCT((OFFSET('Game Board'!$I$8:$I$31,0,WQ$1)=XK6)*(OFFSET('Game Board'!$F$8:$F$31,0,WQ$1)=XK7)*(OFFSET('Game Board'!$H$8:$H$31,0,WQ$1)&gt;OFFSET('Game Board'!$G$8:$G$31,0,WQ$1))*1)</f>
        <v>0</v>
      </c>
      <c r="YK6" s="341">
        <f ca="1">SUMPRODUCT((OFFSET('Game Board'!$F$8:$F$31,0,WQ$1)=XK6)*(OFFSET('Game Board'!$I$8:$I$31,0,WQ$1)=XK7)*(OFFSET('Game Board'!$G$8:$G$31,0,WQ$1)=OFFSET('Game Board'!$H$8:$H$31,0,WQ$1))*1)+SUMPRODUCT((OFFSET('Game Board'!$I$8:$I$31,0,WQ$1)=XK6)*(OFFSET('Game Board'!$F$8:$F$31,0,WQ$1)=XK7)*(OFFSET('Game Board'!$H$8:$H$31,0,WQ$1)=OFFSET('Game Board'!$G$8:$G$31,0,WQ$1))*1)</f>
        <v>0</v>
      </c>
      <c r="YL6" s="341">
        <f ca="1">SUMPRODUCT((OFFSET('Game Board'!$F$8:$F$31,0,WQ$1)=XK6)*(OFFSET('Game Board'!$I$8:$I$31,0,WQ$1)=XK7)*(OFFSET('Game Board'!$G$8:$G$31,0,WQ$1)&lt;OFFSET('Game Board'!$H$8:$H$31,0,WQ$1))*1)+SUMPRODUCT((OFFSET('Game Board'!$I$8:$I$31,0,WQ$1)=XK6)*(OFFSET('Game Board'!$F$8:$F$31,0,WQ$1)=XK7)*(OFFSET('Game Board'!$H$8:$H$31,0,WQ$1)&lt;OFFSET('Game Board'!$G$8:$G$31,0,WQ$1))*1)</f>
        <v>0</v>
      </c>
      <c r="YM6" s="341">
        <f ca="1">SUMIFS(OFFSET('Game Board'!$G$8:$G$31,0,WQ$1),OFFSET('Game Board'!$F$8:$F$31,0,WQ$1),XK6,OFFSET('Game Board'!$I$8:$I$31,0,WQ$1),XK7)+SUMIFS(OFFSET('Game Board'!$H$8:$H$31,0,WQ$1),OFFSET('Game Board'!$I$8:$I$31,0,WQ$1),XK6,OFFSET('Game Board'!$F$8:$F$31,0,WQ$1),XK7)</f>
        <v>0</v>
      </c>
      <c r="YN6" s="341">
        <f ca="1">SUMIFS(OFFSET('Game Board'!$H$8:$H$31,0,WQ$1),OFFSET('Game Board'!$F$8:$F$31,0,WQ$1),XK6,OFFSET('Game Board'!$I$8:$I$31,0,WQ$1),XK7)+SUMIFS(OFFSET('Game Board'!$G$8:$G$31,0,WQ$1),OFFSET('Game Board'!$I$8:$I$31,0,WQ$1),XK6,OFFSET('Game Board'!$F$8:$F$31,0,WQ$1),XK7)</f>
        <v>0</v>
      </c>
      <c r="YO6" s="341">
        <f t="shared" ref="YO6:YO7" ca="1" si="568">YM6-YN6</f>
        <v>0</v>
      </c>
      <c r="YP6" s="341">
        <f t="shared" ref="YP6:YP7" ca="1" si="569">YK6*1+YJ6*3</f>
        <v>0</v>
      </c>
      <c r="YQ6" s="341">
        <f t="shared" ref="YQ6" ca="1" si="570">IF(XK6&lt;&gt;"",SUMPRODUCT((XT4:XT7=XT6)*(YP4:YP7&gt;YP6)*1),0)</f>
        <v>0</v>
      </c>
      <c r="YR6" s="341">
        <f t="shared" ref="YR6" ca="1" si="571">IF(XK6&lt;&gt;"",SUMPRODUCT((YQ4:YQ7=YQ6)*(YO4:YO7&gt;YO6)*1),0)</f>
        <v>0</v>
      </c>
      <c r="YS6" s="341">
        <f t="shared" ref="YS6:YS7" ca="1" si="572">YQ6+YR6</f>
        <v>0</v>
      </c>
      <c r="YT6" s="341">
        <f t="shared" ref="YT6" ca="1" si="573">IF(XK6&lt;&gt;"",SUMPRODUCT((YS4:YS7=YS6)*(YQ4:YQ7=YQ6)*(YM4:YM7&gt;YM6)*1),0)</f>
        <v>0</v>
      </c>
      <c r="YU6" s="341">
        <f t="shared" ca="1" si="184"/>
        <v>1</v>
      </c>
      <c r="YV6" s="341">
        <f t="shared" ref="YV6" ca="1" si="574">SUMPRODUCT((YU4:YU7=YU6)*(WX4:WX7&gt;WX6)*1)</f>
        <v>2</v>
      </c>
      <c r="YW6" s="341">
        <f t="shared" ca="1" si="186"/>
        <v>3</v>
      </c>
    </row>
    <row r="7" spans="1:681" x14ac:dyDescent="0.25">
      <c r="A7" s="341">
        <f>INDEX(M4:M35,MATCH(U7,C4:C35,0),0)</f>
        <v>13</v>
      </c>
      <c r="B7" s="341">
        <v>4</v>
      </c>
      <c r="C7" s="341" t="str">
        <f>'Tournament Setup'!D9</f>
        <v>New Zealand</v>
      </c>
      <c r="D7" s="341">
        <f t="shared" si="187"/>
        <v>0</v>
      </c>
      <c r="E7" s="341">
        <f>SUMPRODUCT(('Game Board'!$G$8:$G$31&lt;&gt;"")*('Game Board'!$F$8:$F$31=$C7)*('Game Board'!$G$8:$G$31&gt;'Game Board'!$H$8:$H$31)*1)+SUMPRODUCT(('Game Board'!$G$8:$G$31&lt;&gt;"")*('Game Board'!$I$8:$I$31=$C7)*('Game Board'!$H$8:$H$31&gt;'Game Board'!$G$8:$G$31)*1)</f>
        <v>0</v>
      </c>
      <c r="F7" s="341">
        <f>SUMPRODUCT(('Game Board'!$G$8:$G$31&lt;&gt;"")*('Game Board'!$F$8:$F$31=$C7)*('Game Board'!$G$8:$G$31='Game Board'!$H$8:$H$31)*1)+SUMPRODUCT(('Game Board'!$G$8:$G$31&lt;&gt;"")*('Game Board'!$I$8:$I$31=$C7)*('Game Board'!$G$8:$G$31='Game Board'!$H$8:$H$31)*1)</f>
        <v>0</v>
      </c>
      <c r="G7" s="341">
        <f>SUMPRODUCT(('Game Board'!$G$8:$G$31&lt;&gt;"")*('Game Board'!$F$8:$F$31=$C7)*('Game Board'!$G$8:$G$31&lt;'Game Board'!$H$8:$H$31)*1)+SUMPRODUCT(('Game Board'!$G$8:$G$31&lt;&gt;"")*('Game Board'!$I$8:$I$31=$C7)*('Game Board'!$H$8:$H$31&lt;'Game Board'!$G$8:$G$31)*1)</f>
        <v>0</v>
      </c>
      <c r="H7" s="341">
        <f>SUMIF('Game Board'!$F$8:$F$31,$C7,'Game Board'!$G$8:$G$31)+SUMIF('Game Board'!$I$8:$I$31,$C7,'Game Board'!$H$8:$H$31)</f>
        <v>0</v>
      </c>
      <c r="I7" s="341">
        <f>SUMIF('Game Board'!$F$8:$F$31,$C7,'Game Board'!$H$8:$H$31)+SUMIF('Game Board'!$I$8:$I$31,$C7,'Game Board'!$G$8:$G$31)</f>
        <v>0</v>
      </c>
      <c r="J7" s="341">
        <f t="shared" si="188"/>
        <v>0</v>
      </c>
      <c r="K7" s="341">
        <f t="shared" si="189"/>
        <v>0</v>
      </c>
      <c r="L7" s="341">
        <f>'Tournament Setup'!$E9</f>
        <v>13</v>
      </c>
      <c r="M7" s="341">
        <f>IF('Tournament Setup'!$F9&lt;&gt;"",-'Tournament Setup'!$F9,'Tournament Setup'!$E9)</f>
        <v>13</v>
      </c>
      <c r="N7" s="341">
        <f>RANK(K7,K4:K7)</f>
        <v>1</v>
      </c>
      <c r="O7" s="341">
        <f>SUMPRODUCT((N4:N7=N7)*(J4:J7&gt;J7)*1)</f>
        <v>0</v>
      </c>
      <c r="P7" s="341">
        <f t="shared" si="190"/>
        <v>1</v>
      </c>
      <c r="Q7" s="341">
        <f>SUMPRODUCT((N4:N7=N7)*(J4:J7=J7)*(H4:H7&gt;H7)*1)</f>
        <v>0</v>
      </c>
      <c r="R7" s="341">
        <f t="shared" si="191"/>
        <v>1</v>
      </c>
      <c r="S7" s="341">
        <f>RANK(R7,R4:R7,1)+COUNTIF(R4:R7,R7)-1</f>
        <v>4</v>
      </c>
      <c r="T7" s="341">
        <v>4</v>
      </c>
      <c r="U7" s="341" t="str">
        <f>INDEX(C4:C7,MATCH(T7,S4:S7,0),0)</f>
        <v>New Zealand</v>
      </c>
      <c r="V7" s="341">
        <f>INDEX(R4:R7,MATCH(U7,C4:C7,0),0)</f>
        <v>1</v>
      </c>
      <c r="W7" s="341" t="str">
        <f>IF(AND(W6&lt;&gt;"",V7=1),U7,"")</f>
        <v>New Zealand</v>
      </c>
      <c r="X7" s="341" t="str">
        <f>IF(AND(X6&lt;&gt;"",V7=2),U7,"")</f>
        <v/>
      </c>
      <c r="Y7" s="341" t="str">
        <f>IF(AND(Y6&lt;&gt;"",V7=3),U7,"")</f>
        <v/>
      </c>
      <c r="Z7" s="341">
        <f>SUMPRODUCT(('Game Board'!$F$8:$F$31=W7)*('Game Board'!$I$8:$I$31=W4)*('Game Board'!$G$8:$G$31&gt;'Game Board'!$H$8:$H$31)*1)+SUMPRODUCT(('Game Board'!$I$8:$I$31=W7)*('Game Board'!$F$8:$F$31=W4)*('Game Board'!$H$8:$H$31&gt;'Game Board'!$G$8:$G$31)*1)+SUMPRODUCT(('Game Board'!$F$8:$F$31=W7)*('Game Board'!$I$8:$I$31=W5)*('Game Board'!$G$8:$G$31&gt;'Game Board'!$H$8:$H$31)*1)+SUMPRODUCT(('Game Board'!$I$8:$I$31=W7)*('Game Board'!$F$8:$F$31=W5)*('Game Board'!$H$8:$H$31&gt;'Game Board'!$G$8:$G$31)*1)+SUMPRODUCT(('Game Board'!$F$8:$F$31=W7)*('Game Board'!$I$8:$I$31=W6)*('Game Board'!$G$8:$G$31&gt;'Game Board'!$H$8:$H$31)*1)+SUMPRODUCT(('Game Board'!$I$8:$I$31=W7)*('Game Board'!$F$8:$F$31=W6)*('Game Board'!$H$8:$H$31&gt;'Game Board'!$G$8:$G$31)*1)</f>
        <v>0</v>
      </c>
      <c r="AA7" s="341">
        <f>SUMPRODUCT(('Game Board'!$F$8:$F$31=W7)*('Game Board'!$I$8:$I$31=W4)*('Game Board'!$G$8:$G$31='Game Board'!$H$8:$H$31)*1)+SUMPRODUCT(('Game Board'!$I$8:$I$31=W7)*('Game Board'!$F$8:$F$31=W4)*('Game Board'!$G$8:$G$31='Game Board'!$H$8:$H$31)*1)+SUMPRODUCT(('Game Board'!$F$8:$F$31=W7)*('Game Board'!$I$8:$I$31=W5)*('Game Board'!$G$8:$G$31='Game Board'!$H$8:$H$31)*1)+SUMPRODUCT(('Game Board'!$I$8:$I$31=W7)*('Game Board'!$F$8:$F$31=W5)*('Game Board'!$G$8:$G$31='Game Board'!$H$8:$H$31)*1)+SUMPRODUCT(('Game Board'!$F$8:$F$31=W7)*('Game Board'!$I$8:$I$31=W6)*('Game Board'!$G$8:$G$31='Game Board'!$H$8:$H$31)*1)+SUMPRODUCT(('Game Board'!$I$8:$I$31=W7)*('Game Board'!$F$8:$F$31=W6)*('Game Board'!$G$8:$G$31='Game Board'!$H$8:$H$31)*1)</f>
        <v>3</v>
      </c>
      <c r="AB7" s="341">
        <f>SUMPRODUCT(('Game Board'!$F$8:$F$31=W7)*('Game Board'!$I$8:$I$31=W4)*('Game Board'!$G$8:$G$31&lt;'Game Board'!$H$8:$H$31)*1)+SUMPRODUCT(('Game Board'!$I$8:$I$31=W7)*('Game Board'!$F$8:$F$31=W4)*('Game Board'!$H$8:$H$31&lt;'Game Board'!$G$8:$G$31)*1)+SUMPRODUCT(('Game Board'!$F$8:$F$31=W7)*('Game Board'!$I$8:$I$31=W5)*('Game Board'!$G$8:$G$31&lt;'Game Board'!$H$8:$H$31)*1)+SUMPRODUCT(('Game Board'!$I$8:$I$31=W7)*('Game Board'!$F$8:$F$31=W5)*('Game Board'!$H$8:$H$31&lt;'Game Board'!$G$8:$G$31)*1)+SUMPRODUCT(('Game Board'!$F$8:$F$31=W7)*('Game Board'!$I$8:$I$31=W6)*('Game Board'!$G$8:$G$31&lt;'Game Board'!$H$8:$H$31)*1)+SUMPRODUCT(('Game Board'!$I$8:$I$31=W7)*('Game Board'!$F$8:$F$31=W6)*('Game Board'!$H$8:$H$31&lt;'Game Board'!$G$8:$G$31)*1)</f>
        <v>0</v>
      </c>
      <c r="AC7" s="341">
        <f>SUMIFS('Game Board'!$G$8:$G$31,'Game Board'!$F$8:$F$31,W7,'Game Board'!$I$8:$I$31,W4)+SUMIFS('Game Board'!$G$8:$G$31,'Game Board'!$F$8:$F$31,W7,'Game Board'!$I$8:$I$31,W5)+SUMIFS('Game Board'!$G$8:$G$31,'Game Board'!$F$8:$F$31,W7,'Game Board'!$I$8:$I$31,W6)+SUMIFS('Game Board'!$H$8:$H$31,'Game Board'!$I$8:$I$31,W7,'Game Board'!$F$8:$F$31,W4)+SUMIFS('Game Board'!$H$8:$H$31,'Game Board'!$I$8:$I$31,W7,'Game Board'!$F$8:$F$31,W5)+SUMIFS('Game Board'!$H$8:$H$31,'Game Board'!$I$8:$I$31,W7,'Game Board'!$F$8:$F$31,W6)</f>
        <v>0</v>
      </c>
      <c r="AD7" s="341">
        <f>SUMIFS('Game Board'!$H$8:$H$31,'Game Board'!$F$8:$F$31,W7,'Game Board'!$I$8:$I$31,W4)+SUMIFS('Game Board'!$H$8:$H$31,'Game Board'!$F$8:$F$31,W7,'Game Board'!$I$8:$I$31,W5)+SUMIFS('Game Board'!$H$8:$H$31,'Game Board'!$F$8:$F$31,W7,'Game Board'!$I$8:$I$31,W6)+SUMIFS('Game Board'!$G$8:$G$31,'Game Board'!$I$8:$I$31,W7,'Game Board'!$F$8:$F$31,W4)+SUMIFS('Game Board'!$G$8:$G$31,'Game Board'!$I$8:$I$31,W7,'Game Board'!$F$8:$F$31,W5)+SUMIFS('Game Board'!$G$8:$G$31,'Game Board'!$I$8:$I$31,W7,'Game Board'!$F$8:$F$31,W6)</f>
        <v>0</v>
      </c>
      <c r="AE7" s="341">
        <f t="shared" si="192"/>
        <v>0</v>
      </c>
      <c r="AF7" s="341">
        <f t="shared" si="193"/>
        <v>3</v>
      </c>
      <c r="AG7" s="341">
        <f>IF(W7&lt;&gt;"",SUMPRODUCT((V4:V7=V7)*(AF4:AF7&gt;AF7)*1),0)</f>
        <v>0</v>
      </c>
      <c r="AH7" s="341">
        <f>IF(W7&lt;&gt;"",SUMPRODUCT((AG4:AG7=AG7)*(AE4:AE7&gt;AE7)*1),0)</f>
        <v>0</v>
      </c>
      <c r="AI7" s="341">
        <f t="shared" si="0"/>
        <v>0</v>
      </c>
      <c r="AJ7" s="341">
        <f>IF(W7&lt;&gt;"",SUMPRODUCT((AI4:AI7=AI7)*(AG4:AG7=AG7)*(AC4:AC7&gt;AC7)*1),0)</f>
        <v>0</v>
      </c>
      <c r="AK7" s="341">
        <f t="shared" si="194"/>
        <v>1</v>
      </c>
      <c r="AL7" s="341">
        <f>SUMPRODUCT(('Game Board'!$F$8:$F$31=X7)*('Game Board'!$I$8:$I$31=X5)*('Game Board'!$G$8:$G$31&gt;'Game Board'!$H$8:$H$31)*1)+SUMPRODUCT(('Game Board'!$I$8:$I$31=X7)*('Game Board'!$F$8:$F$31=X5)*('Game Board'!$H$8:$H$31&gt;'Game Board'!$G$8:$G$31)*1)+SUMPRODUCT(('Game Board'!$F$8:$F$31=X7)*('Game Board'!$I$8:$I$31=X6)*('Game Board'!$G$8:$G$31&gt;'Game Board'!$H$8:$H$31)*1)+SUMPRODUCT(('Game Board'!$I$8:$I$31=X7)*('Game Board'!$F$8:$F$31=X6)*('Game Board'!$H$8:$H$31&gt;'Game Board'!$G$8:$G$31)*1)</f>
        <v>0</v>
      </c>
      <c r="AM7" s="341">
        <f>SUMPRODUCT(('Game Board'!$F$8:$F$31=X7)*('Game Board'!$I$8:$I$31=X5)*('Game Board'!$G$8:$G$31='Game Board'!$H$8:$H$31)*1)+SUMPRODUCT(('Game Board'!$I$8:$I$31=X7)*('Game Board'!$F$8:$F$31=X5)*('Game Board'!$G$8:$G$31='Game Board'!$H$8:$H$31)*1)+SUMPRODUCT(('Game Board'!$F$8:$F$31=X7)*('Game Board'!$I$8:$I$31=X6)*('Game Board'!$G$8:$G$31='Game Board'!$H$8:$H$31)*1)+SUMPRODUCT(('Game Board'!$I$8:$I$31=X7)*('Game Board'!$F$8:$F$31=X6)*('Game Board'!$G$8:$G$31='Game Board'!$H$8:$H$31)*1)</f>
        <v>0</v>
      </c>
      <c r="AN7" s="341">
        <f>SUMPRODUCT(('Game Board'!$F$8:$F$31=X7)*('Game Board'!$I$8:$I$31=X5)*('Game Board'!$G$8:$G$31&lt;'Game Board'!$H$8:$H$31)*1)+SUMPRODUCT(('Game Board'!$I$8:$I$31=X7)*('Game Board'!$F$8:$F$31=X5)*('Game Board'!$H$8:$H$31&lt;'Game Board'!$G$8:$G$31)*1)+SUMPRODUCT(('Game Board'!$F$8:$F$31=X7)*('Game Board'!$I$8:$I$31=X6)*('Game Board'!$G$8:$G$31&lt;'Game Board'!$H$8:$H$31)*1)+SUMPRODUCT(('Game Board'!$I$8:$I$31=X7)*('Game Board'!$F$8:$F$31=X6)*('Game Board'!$H$8:$H$31&lt;'Game Board'!$G$8:$G$31)*1)</f>
        <v>0</v>
      </c>
      <c r="AO7" s="341">
        <f>SUMIFS('Game Board'!$G$8:$G$31,'Game Board'!$F$8:$F$31,X7,'Game Board'!$I$8:$I$31,X5)+SUMIFS('Game Board'!$G$8:$G$31,'Game Board'!$F$8:$F$31,X7,'Game Board'!$I$8:$I$31,X6)+SUMIFS('Game Board'!$H$8:$H$31,'Game Board'!$I$8:$I$31,X7,'Game Board'!$F$8:$F$31,X5)+SUMIFS('Game Board'!$H$8:$H$31,'Game Board'!$I$8:$I$31,X7,'Game Board'!$F$8:$F$31,X6)</f>
        <v>0</v>
      </c>
      <c r="AP7" s="341">
        <f>SUMIFS('Game Board'!$G$8:$G$31,'Game Board'!$F$8:$F$31,X7,'Game Board'!$I$8:$I$31,X5)+SUMIFS('Game Board'!$G$8:$G$31,'Game Board'!$F$8:$F$31,X7,'Game Board'!$I$8:$I$31,X6)+SUMIFS('Game Board'!$H$8:$H$31,'Game Board'!$I$8:$I$31,X7,'Game Board'!$F$8:$F$31,X5)+SUMIFS('Game Board'!$H$8:$H$31,'Game Board'!$I$8:$I$31,X7,'Game Board'!$F$8:$F$31,X6)</f>
        <v>0</v>
      </c>
      <c r="AQ7" s="341">
        <f t="shared" si="195"/>
        <v>0</v>
      </c>
      <c r="AR7" s="341">
        <f t="shared" si="196"/>
        <v>0</v>
      </c>
      <c r="AS7" s="341">
        <f>IF(X7&lt;&gt;"",SUMPRODUCT((V4:V7=V7)*(AR4:AR7&gt;AR7)*1),0)</f>
        <v>0</v>
      </c>
      <c r="AT7" s="341">
        <f>IF(X7&lt;&gt;"",SUMPRODUCT((AS4:AS7=AS7)*(AQ4:AQ7&gt;AQ7)*1),0)</f>
        <v>0</v>
      </c>
      <c r="AU7" s="341">
        <f t="shared" si="197"/>
        <v>0</v>
      </c>
      <c r="AV7" s="341">
        <f>IF(X7&lt;&gt;"",SUMPRODUCT((AU4:AU7=AU7)*(AS4:AS7=AS7)*(AO4:AO7&gt;AO7)*1),0)</f>
        <v>0</v>
      </c>
      <c r="AW7" s="341">
        <f t="shared" si="198"/>
        <v>1</v>
      </c>
      <c r="AX7" s="341">
        <f>SUMPRODUCT(('Game Board'!$F$8:$F$31=Y7)*('Game Board'!$I$8:$I$31=Y6)*('Game Board'!$G$8:$G$31&gt;'Game Board'!$H$8:$H$31)*1)+SUMPRODUCT(('Game Board'!$I$8:$I$31=Y7)*('Game Board'!$F$8:$F$31=Y6)*('Game Board'!$H$8:$H$31&gt;'Game Board'!$G$8:$G$31)*1)</f>
        <v>0</v>
      </c>
      <c r="AY7" s="341">
        <f>SUMPRODUCT(('Game Board'!$F$8:$F$31=Y7)*('Game Board'!$I$8:$I$31=Y6)*('Game Board'!$G$8:$G$31='Game Board'!$H$8:$H$31)*1)+SUMPRODUCT(('Game Board'!$I$8:$I$31=Y7)*('Game Board'!$F$8:$F$31=Y6)*('Game Board'!$H$8:$H$31='Game Board'!$G$8:$G$31)*1)</f>
        <v>0</v>
      </c>
      <c r="AZ7" s="341">
        <f>SUMPRODUCT(('Game Board'!$F$8:$F$31=Y7)*('Game Board'!$I$8:$I$31=Y6)*('Game Board'!$G$8:$G$31&lt;'Game Board'!$H$8:$H$31)*1)+SUMPRODUCT(('Game Board'!$I$8:$I$31=Y7)*('Game Board'!$F$8:$F$31=Y6)*('Game Board'!$H$8:$H$31&lt;'Game Board'!$G$8:$G$31)*1)</f>
        <v>0</v>
      </c>
      <c r="BA7" s="341">
        <f>SUMIFS('Game Board'!$G$8:$G$31,'Game Board'!$F$8:$F$31,Y7,'Game Board'!$I$8:$I$31,Y6)+SUMIFS('Game Board'!$H$8:$H$31,'Game Board'!$I$8:$I$31,Y7,'Game Board'!$F$8:$F$31,Y6)</f>
        <v>0</v>
      </c>
      <c r="BB7" s="341">
        <f>SUMIFS('Game Board'!$G$8:$G$31,'Game Board'!$F$8:$F$31,Y7,'Game Board'!$I$8:$I$31,Y6)+SUMIFS('Game Board'!$H$8:$H$31,'Game Board'!$I$8:$I$31,Y7,'Game Board'!$F$8:$F$31,Y6)</f>
        <v>0</v>
      </c>
      <c r="BC7" s="341">
        <f t="shared" si="390"/>
        <v>0</v>
      </c>
      <c r="BD7" s="341">
        <f t="shared" si="391"/>
        <v>0</v>
      </c>
      <c r="BE7" s="341">
        <f>IF(Y7&lt;&gt;"",SUMPRODUCT((AH4:AH7=AH7)*(BD4:BD7&gt;BD7)*1),0)</f>
        <v>0</v>
      </c>
      <c r="BF7" s="341">
        <f>IF(Y7&lt;&gt;"",SUMPRODUCT((BE4:BE7=BE7)*(BC4:BC7&gt;BC7)*1),0)</f>
        <v>0</v>
      </c>
      <c r="BG7" s="341">
        <f>BE7+BF7</f>
        <v>0</v>
      </c>
      <c r="BH7" s="341">
        <f>IF(Y7&lt;&gt;"",SUMPRODUCT((BG4:BG7=BG7)*(BE4:BE7=BE7)*(BA4:BA7&gt;BA7)*1),0)</f>
        <v>0</v>
      </c>
      <c r="BI7" s="341">
        <f t="shared" si="392"/>
        <v>1</v>
      </c>
      <c r="BJ7" s="341">
        <f>SUMPRODUCT((BI4:BI7=BI7)*(A4:A7&gt;A7)*1)</f>
        <v>3</v>
      </c>
      <c r="BK7" s="341">
        <f t="shared" si="199"/>
        <v>4</v>
      </c>
      <c r="BL7" s="341" t="str">
        <f t="shared" si="200"/>
        <v>New Zealand</v>
      </c>
      <c r="BM7" s="341">
        <f t="shared" ca="1" si="201"/>
        <v>0</v>
      </c>
      <c r="BN7" s="341">
        <f ca="1">SUMPRODUCT((OFFSET('Game Board'!$G$8:$G$31,0,BN$1)&lt;&gt;"")*(OFFSET('Game Board'!$F$8:$F$31,0,BN$1)=$C7)*(OFFSET('Game Board'!$G$8:$G$31,0,BN$1)&gt;OFFSET('Game Board'!$H$8:$H$31,0,BN$1))*1)+SUMPRODUCT((OFFSET('Game Board'!$G$8:$G$31,0,BN$1)&lt;&gt;"")*(OFFSET('Game Board'!$I$8:$I$31,0,BN$1)=$C7)*(OFFSET('Game Board'!$H$8:$H$31,0,BN$1)&gt;OFFSET('Game Board'!$G$8:$G$31,0,BN$1))*1)</f>
        <v>0</v>
      </c>
      <c r="BO7" s="341">
        <f ca="1">SUMPRODUCT((OFFSET('Game Board'!$G$8:$G$31,0,BN$1)&lt;&gt;"")*(OFFSET('Game Board'!$F$8:$F$31,0,BN$1)=$C7)*(OFFSET('Game Board'!$G$8:$G$31,0,BN$1)=OFFSET('Game Board'!$H$8:$H$31,0,BN$1))*1)+SUMPRODUCT((OFFSET('Game Board'!$G$8:$G$31,0,BN$1)&lt;&gt;"")*(OFFSET('Game Board'!$I$8:$I$31,0,BN$1)=$C7)*(OFFSET('Game Board'!$G$8:$G$31,0,BN$1)=OFFSET('Game Board'!$H$8:$H$31,0,BN$1))*1)</f>
        <v>0</v>
      </c>
      <c r="BP7" s="341">
        <f ca="1">SUMPRODUCT((OFFSET('Game Board'!$G$8:$G$31,0,BN$1)&lt;&gt;"")*(OFFSET('Game Board'!$F$8:$F$31,0,BN$1)=$C7)*(OFFSET('Game Board'!$G$8:$G$31,0,BN$1)&lt;OFFSET('Game Board'!$H$8:$H$31,0,BN$1))*1)+SUMPRODUCT((OFFSET('Game Board'!$G$8:$G$31,0,BN$1)&lt;&gt;"")*(OFFSET('Game Board'!$I$8:$I$31,0,BN$1)=$C7)*(OFFSET('Game Board'!$H$8:$H$31,0,BN$1)&lt;OFFSET('Game Board'!$G$8:$G$31,0,BN$1))*1)</f>
        <v>0</v>
      </c>
      <c r="BQ7" s="341">
        <f ca="1">SUMIF(OFFSET('Game Board'!$F$8:$F$31,0,BN$1),$C7,OFFSET('Game Board'!$G$8:$G$31,0,BN$1))+SUMIF(OFFSET('Game Board'!$I$8:$I$31,0,BN$1),$C7,OFFSET('Game Board'!$H$8:$H$31,0,BN$1))</f>
        <v>0</v>
      </c>
      <c r="BR7" s="341">
        <f ca="1">SUMIF(OFFSET('Game Board'!$F$8:$F$31,0,BN$1),$C7,OFFSET('Game Board'!$H$8:$H$31,0,BN$1))+SUMIF(OFFSET('Game Board'!$I$8:$I$31,0,BN$1),$C7,OFFSET('Game Board'!$G$8:$G$31,0,BN$1))</f>
        <v>0</v>
      </c>
      <c r="BS7" s="341">
        <f t="shared" ca="1" si="202"/>
        <v>0</v>
      </c>
      <c r="BT7" s="341">
        <f t="shared" ca="1" si="203"/>
        <v>0</v>
      </c>
      <c r="BU7" s="341">
        <f t="shared" ca="1" si="204"/>
        <v>13</v>
      </c>
      <c r="BV7" s="341">
        <f>'Tournament Setup'!$F9</f>
        <v>0</v>
      </c>
      <c r="BW7" s="341">
        <f ca="1">RANK(BT7,BT4:BT7)</f>
        <v>1</v>
      </c>
      <c r="BX7" s="341">
        <f ca="1">SUMPRODUCT((BW4:BW7=BW7)*(BS4:BS7&gt;BS7)*1)</f>
        <v>0</v>
      </c>
      <c r="BY7" s="341">
        <f t="shared" ca="1" si="205"/>
        <v>1</v>
      </c>
      <c r="BZ7" s="341">
        <f ca="1">SUMPRODUCT((BW4:BW7=BW7)*(BS4:BS7=BS7)*(BQ4:BQ7&gt;BQ7)*1)</f>
        <v>0</v>
      </c>
      <c r="CA7" s="341">
        <f t="shared" ca="1" si="206"/>
        <v>1</v>
      </c>
      <c r="CB7" s="341">
        <f ca="1">RANK(CA7,CA4:CA7,1)+COUNTIF(CA4:CA7,CA7)-1</f>
        <v>4</v>
      </c>
      <c r="CC7" s="341">
        <v>4</v>
      </c>
      <c r="CD7" s="341" t="str">
        <f ca="1">INDEX(BL4:BL7,MATCH(CC7,CB4:CB7,0),0)</f>
        <v>New Zealand</v>
      </c>
      <c r="CE7" s="341">
        <f ca="1">INDEX(CA4:CA7,MATCH(CD7,BL4:BL7,0),0)</f>
        <v>1</v>
      </c>
      <c r="CF7" s="341" t="str">
        <f ca="1">IF(AND(CF6&lt;&gt;"",CE7=1),CD7,"")</f>
        <v>New Zealand</v>
      </c>
      <c r="CG7" s="341" t="str">
        <f ca="1">IF(AND(CG6&lt;&gt;"",CE7=2),CD7,"")</f>
        <v/>
      </c>
      <c r="CH7" s="341" t="str">
        <f ca="1">IF(AND(CH6&lt;&gt;"",CE7=3),CD7,"")</f>
        <v/>
      </c>
      <c r="CI7" s="341">
        <f ca="1">SUMPRODUCT((OFFSET('Game Board'!$F$8:$F$31,0,BN$1)=CF7)*(OFFSET('Game Board'!$I$8:$I$31,0,BN$1)=CF4)*(OFFSET('Game Board'!$G$8:$G$31,0,BN$1)&gt;OFFSET('Game Board'!$H$8:$H$31,0,BN$1))*1)+SUMPRODUCT((OFFSET('Game Board'!$I$8:$I$31,0,BN$1)=CF7)*(OFFSET('Game Board'!$F$8:$F$31,0,BN$1)=CF4)*(OFFSET('Game Board'!$H$8:$H$31,0,BN$1)&gt;OFFSET('Game Board'!$G$8:$G$31,0,BN$1))*1)+SUMPRODUCT((OFFSET('Game Board'!$F$8:$F$31,0,BN$1)=CF7)*(OFFSET('Game Board'!$I$8:$I$31,0,BN$1)=CF5)*(OFFSET('Game Board'!$G$8:$G$31,0,BN$1)&gt;OFFSET('Game Board'!$H$8:$H$31,0,BN$1))*1)+SUMPRODUCT((OFFSET('Game Board'!$I$8:$I$31,0,BN$1)=CF7)*(OFFSET('Game Board'!$F$8:$F$31,0,BN$1)=CF5)*(OFFSET('Game Board'!$H$8:$H$31,0,BN$1)&gt;OFFSET('Game Board'!$G$8:$G$31,0,BN$1))*1)+SUMPRODUCT((OFFSET('Game Board'!$F$8:$F$31,0,BN$1)=CF7)*(OFFSET('Game Board'!$I$8:$I$31,0,BN$1)=CF6)*(OFFSET('Game Board'!$G$8:$G$31,0,BN$1)&gt;OFFSET('Game Board'!$H$8:$H$31,0,BN$1))*1)+SUMPRODUCT((OFFSET('Game Board'!$I$8:$I$31,0,BN$1)=CF7)*(OFFSET('Game Board'!$F$8:$F$31,0,BN$1)=CF6)*(OFFSET('Game Board'!$H$8:$H$31,0,BN$1)&gt;OFFSET('Game Board'!$G$8:$G$31,0,BN$1))*1)</f>
        <v>0</v>
      </c>
      <c r="CJ7" s="341">
        <f ca="1">SUMPRODUCT((OFFSET('Game Board'!$F$8:$F$31,0,BN$1)=CF7)*(OFFSET('Game Board'!$I$8:$I$31,0,BN$1)=CF4)*(OFFSET('Game Board'!$G$8:$G$31,0,BN$1)=OFFSET('Game Board'!$H$8:$H$31,0,BN$1))*1)+SUMPRODUCT((OFFSET('Game Board'!$I$8:$I$31,0,BN$1)=CF7)*(OFFSET('Game Board'!$F$8:$F$31,0,BN$1)=CF4)*(OFFSET('Game Board'!$G$8:$G$31,0,BN$1)=OFFSET('Game Board'!$H$8:$H$31,0,BN$1))*1)+SUMPRODUCT((OFFSET('Game Board'!$F$8:$F$31,0,BN$1)=CF7)*(OFFSET('Game Board'!$I$8:$I$31,0,BN$1)=CF5)*(OFFSET('Game Board'!$G$8:$G$31,0,BN$1)=OFFSET('Game Board'!$H$8:$H$31,0,BN$1))*1)+SUMPRODUCT((OFFSET('Game Board'!$I$8:$I$31,0,BN$1)=CF7)*(OFFSET('Game Board'!$F$8:$F$31,0,BN$1)=CF5)*(OFFSET('Game Board'!$G$8:$G$31,0,BN$1)=OFFSET('Game Board'!$H$8:$H$31,0,BN$1))*1)+SUMPRODUCT((OFFSET('Game Board'!$F$8:$F$31,0,BN$1)=CF7)*(OFFSET('Game Board'!$I$8:$I$31,0,BN$1)=CF6)*(OFFSET('Game Board'!$G$8:$G$31,0,BN$1)=OFFSET('Game Board'!$H$8:$H$31,0,BN$1))*1)+SUMPRODUCT((OFFSET('Game Board'!$I$8:$I$31,0,BN$1)=CF7)*(OFFSET('Game Board'!$F$8:$F$31,0,BN$1)=CF6)*(OFFSET('Game Board'!$G$8:$G$31,0,BN$1)=OFFSET('Game Board'!$H$8:$H$31,0,BN$1))*1)</f>
        <v>3</v>
      </c>
      <c r="CK7" s="341">
        <f ca="1">SUMPRODUCT((OFFSET('Game Board'!$F$8:$F$31,0,BN$1)=CF7)*(OFFSET('Game Board'!$I$8:$I$31,0,BN$1)=CF4)*(OFFSET('Game Board'!$G$8:$G$31,0,BN$1)&lt;OFFSET('Game Board'!$H$8:$H$31,0,BN$1))*1)+SUMPRODUCT((OFFSET('Game Board'!$I$8:$I$31,0,BN$1)=CF7)*(OFFSET('Game Board'!$F$8:$F$31,0,BN$1)=CF4)*(OFFSET('Game Board'!$H$8:$H$31,0,BN$1)&lt;OFFSET('Game Board'!$G$8:$G$31,0,BN$1))*1)+SUMPRODUCT((OFFSET('Game Board'!$F$8:$F$31,0,BN$1)=CF7)*(OFFSET('Game Board'!$I$8:$I$31,0,BN$1)=CF5)*(OFFSET('Game Board'!$G$8:$G$31,0,BN$1)&lt;OFFSET('Game Board'!$H$8:$H$31,0,BN$1))*1)+SUMPRODUCT((OFFSET('Game Board'!$I$8:$I$31,0,BN$1)=CF7)*(OFFSET('Game Board'!$F$8:$F$31,0,BN$1)=CF5)*(OFFSET('Game Board'!$H$8:$H$31,0,BN$1)&lt;OFFSET('Game Board'!$G$8:$G$31,0,BN$1))*1)+SUMPRODUCT((OFFSET('Game Board'!$F$8:$F$31,0,BN$1)=CF7)*(OFFSET('Game Board'!$I$8:$I$31,0,BN$1)=CF6)*(OFFSET('Game Board'!$G$8:$G$31,0,BN$1)&lt;OFFSET('Game Board'!$H$8:$H$31,0,BN$1))*1)+SUMPRODUCT((OFFSET('Game Board'!$I$8:$I$31,0,BN$1)=CF7)*(OFFSET('Game Board'!$F$8:$F$31,0,BN$1)=CF6)*(OFFSET('Game Board'!$H$8:$H$31,0,BN$1)&lt;OFFSET('Game Board'!$G$8:$G$31,0,BN$1))*1)</f>
        <v>0</v>
      </c>
      <c r="CL7" s="341">
        <f ca="1">SUMIFS(OFFSET('Game Board'!$G$8:$G$31,0,BN$1),OFFSET('Game Board'!$F$8:$F$31,0,BN$1),CF7,OFFSET('Game Board'!$I$8:$I$31,0,BN$1),CF4)+SUMIFS(OFFSET('Game Board'!$G$8:$G$31,0,BN$1),OFFSET('Game Board'!$F$8:$F$31,0,BN$1),CF7,OFFSET('Game Board'!$I$8:$I$31,0,BN$1),CF5)+SUMIFS(OFFSET('Game Board'!$G$8:$G$31,0,BN$1),OFFSET('Game Board'!$F$8:$F$31,0,BN$1),CF7,OFFSET('Game Board'!$I$8:$I$31,0,BN$1),CF6)+SUMIFS(OFFSET('Game Board'!$H$8:$H$31,0,BN$1),OFFSET('Game Board'!$I$8:$I$31,0,BN$1),CF7,OFFSET('Game Board'!$F$8:$F$31,0,BN$1),CF4)+SUMIFS(OFFSET('Game Board'!$H$8:$H$31,0,BN$1),OFFSET('Game Board'!$I$8:$I$31,0,BN$1),CF7,OFFSET('Game Board'!$F$8:$F$31,0,BN$1),CF5)+SUMIFS(OFFSET('Game Board'!$H$8:$H$31,0,BN$1),OFFSET('Game Board'!$I$8:$I$31,0,BN$1),CF7,OFFSET('Game Board'!$F$8:$F$31,0,BN$1),CF6)</f>
        <v>0</v>
      </c>
      <c r="CM7" s="341">
        <f ca="1">SUMIFS(OFFSET('Game Board'!$H$8:$H$31,0,BN$1),OFFSET('Game Board'!$F$8:$F$31,0,BN$1),CF7,OFFSET('Game Board'!$I$8:$I$31,0,BN$1),CF4)+SUMIFS(OFFSET('Game Board'!$H$8:$H$31,0,BN$1),OFFSET('Game Board'!$F$8:$F$31,0,BN$1),CF7,OFFSET('Game Board'!$I$8:$I$31,0,BN$1),CF5)+SUMIFS(OFFSET('Game Board'!$H$8:$H$31,0,BN$1),OFFSET('Game Board'!$F$8:$F$31,0,BN$1),CF7,OFFSET('Game Board'!$I$8:$I$31,0,BN$1),CF6)+SUMIFS(OFFSET('Game Board'!$G$8:$G$31,0,BN$1),OFFSET('Game Board'!$I$8:$I$31,0,BN$1),CF7,OFFSET('Game Board'!$F$8:$F$31,0,BN$1),CF4)+SUMIFS(OFFSET('Game Board'!$G$8:$G$31,0,BN$1),OFFSET('Game Board'!$I$8:$I$31,0,BN$1),CF7,OFFSET('Game Board'!$F$8:$F$31,0,BN$1),CF5)+SUMIFS(OFFSET('Game Board'!$G$8:$G$31,0,BN$1),OFFSET('Game Board'!$I$8:$I$31,0,BN$1),CF7,OFFSET('Game Board'!$F$8:$F$31,0,BN$1),CF6)</f>
        <v>0</v>
      </c>
      <c r="CN7" s="341">
        <f t="shared" ca="1" si="207"/>
        <v>0</v>
      </c>
      <c r="CO7" s="341">
        <f t="shared" ca="1" si="208"/>
        <v>3</v>
      </c>
      <c r="CP7" s="341">
        <f ca="1">IF(CF7&lt;&gt;"",SUMPRODUCT((CE4:CE7=CE7)*(CO4:CO7&gt;CO7)*1),0)</f>
        <v>0</v>
      </c>
      <c r="CQ7" s="341">
        <f ca="1">IF(CF7&lt;&gt;"",SUMPRODUCT((CP4:CP7=CP7)*(CN4:CN7&gt;CN7)*1),0)</f>
        <v>0</v>
      </c>
      <c r="CR7" s="341">
        <f t="shared" ca="1" si="1"/>
        <v>0</v>
      </c>
      <c r="CS7" s="341">
        <f ca="1">IF(CF7&lt;&gt;"",SUMPRODUCT((CR4:CR7=CR7)*(CP4:CP7=CP7)*(CL4:CL7&gt;CL7)*1),0)</f>
        <v>0</v>
      </c>
      <c r="CT7" s="341">
        <f t="shared" ca="1" si="209"/>
        <v>1</v>
      </c>
      <c r="CU7" s="341">
        <f ca="1">SUMPRODUCT((OFFSET('Game Board'!$F$8:$F$31,0,BN$1)=CG7)*(OFFSET('Game Board'!$I$8:$I$31,0,BN$1)=CG5)*(OFFSET('Game Board'!$G$8:$G$31,0,BN$1)&gt;OFFSET('Game Board'!$H$8:$H$31,0,BN$1))*1)+SUMPRODUCT((OFFSET('Game Board'!$I$8:$I$31,0,BN$1)=CG7)*(OFFSET('Game Board'!$F$8:$F$31,0,BN$1)=CG5)*(OFFSET('Game Board'!$H$8:$H$31,0,BN$1)&gt;OFFSET('Game Board'!$G$8:$G$31,0,BN$1))*1)+SUMPRODUCT((OFFSET('Game Board'!$F$8:$F$31,0,BN$1)=CG7)*(OFFSET('Game Board'!$I$8:$I$31,0,BN$1)=CG6)*(OFFSET('Game Board'!$G$8:$G$31,0,BN$1)&gt;OFFSET('Game Board'!$H$8:$H$31,0,BN$1))*1)+SUMPRODUCT((OFFSET('Game Board'!$I$8:$I$31,0,BN$1)=CG7)*(OFFSET('Game Board'!$F$8:$F$31,0,BN$1)=CG6)*(OFFSET('Game Board'!$H$8:$H$31,0,BN$1)&gt;OFFSET('Game Board'!$G$8:$G$31,0,BN$1))*1)</f>
        <v>0</v>
      </c>
      <c r="CV7" s="341">
        <f ca="1">SUMPRODUCT((OFFSET('Game Board'!$F$8:$F$31,0,BN$1)=CG7)*(OFFSET('Game Board'!$I$8:$I$31,0,BN$1)=CG5)*(OFFSET('Game Board'!$G$8:$G$31,0,BN$1)=OFFSET('Game Board'!$H$8:$H$31,0,BN$1))*1)+SUMPRODUCT((OFFSET('Game Board'!$I$8:$I$31,0,BN$1)=CG7)*(OFFSET('Game Board'!$F$8:$F$31,0,BN$1)=CG5)*(OFFSET('Game Board'!$G$8:$G$31,0,BN$1)=OFFSET('Game Board'!$H$8:$H$31,0,BN$1))*1)+SUMPRODUCT((OFFSET('Game Board'!$F$8:$F$31,0,BN$1)=CG7)*(OFFSET('Game Board'!$I$8:$I$31,0,BN$1)=CG6)*(OFFSET('Game Board'!$G$8:$G$31,0,BN$1)=OFFSET('Game Board'!$H$8:$H$31,0,BN$1))*1)+SUMPRODUCT((OFFSET('Game Board'!$I$8:$I$31,0,BN$1)=CG7)*(OFFSET('Game Board'!$F$8:$F$31,0,BN$1)=CG6)*(OFFSET('Game Board'!$G$8:$G$31,0,BN$1)=OFFSET('Game Board'!$H$8:$H$31,0,BN$1))*1)</f>
        <v>0</v>
      </c>
      <c r="CW7" s="341">
        <f ca="1">SUMPRODUCT((OFFSET('Game Board'!$F$8:$F$31,0,BN$1)=CG7)*(OFFSET('Game Board'!$I$8:$I$31,0,BN$1)=CG5)*(OFFSET('Game Board'!$G$8:$G$31,0,BN$1)&lt;OFFSET('Game Board'!$H$8:$H$31,0,BN$1))*1)+SUMPRODUCT((OFFSET('Game Board'!$I$8:$I$31,0,BN$1)=CG7)*(OFFSET('Game Board'!$F$8:$F$31,0,BN$1)=CG5)*(OFFSET('Game Board'!$H$8:$H$31,0,BN$1)&lt;OFFSET('Game Board'!$G$8:$G$31,0,BN$1))*1)+SUMPRODUCT((OFFSET('Game Board'!$F$8:$F$31,0,BN$1)=CG7)*(OFFSET('Game Board'!$I$8:$I$31,0,BN$1)=CG6)*(OFFSET('Game Board'!$G$8:$G$31,0,BN$1)&lt;OFFSET('Game Board'!$H$8:$H$31,0,BN$1))*1)+SUMPRODUCT((OFFSET('Game Board'!$I$8:$I$31,0,BN$1)=CG7)*(OFFSET('Game Board'!$F$8:$F$31,0,BN$1)=CG6)*(OFFSET('Game Board'!$H$8:$H$31,0,BN$1)&lt;OFFSET('Game Board'!$G$8:$G$31,0,BN$1))*1)</f>
        <v>0</v>
      </c>
      <c r="CX7" s="341">
        <f ca="1">SUMIFS(OFFSET('Game Board'!$G$8:$G$31,0,BN$1),OFFSET('Game Board'!$F$8:$F$31,0,BN$1),CG7,OFFSET('Game Board'!$I$8:$I$31,0,BN$1),CG5)+SUMIFS(OFFSET('Game Board'!$G$8:$G$31,0,BN$1),OFFSET('Game Board'!$F$8:$F$31,0,BN$1),CG7,OFFSET('Game Board'!$I$8:$I$31,0,BN$1),CG6)+SUMIFS(OFFSET('Game Board'!$H$8:$H$31,0,BN$1),OFFSET('Game Board'!$I$8:$I$31,0,BN$1),CG7,OFFSET('Game Board'!$F$8:$F$31,0,BN$1),CG5)+SUMIFS(OFFSET('Game Board'!$H$8:$H$31,0,BN$1),OFFSET('Game Board'!$I$8:$I$31,0,BN$1),CG7,OFFSET('Game Board'!$F$8:$F$31,0,BN$1),CG6)</f>
        <v>0</v>
      </c>
      <c r="CY7" s="341">
        <f ca="1">SUMIFS(OFFSET('Game Board'!$G$8:$G$31,0,BN$1),OFFSET('Game Board'!$F$8:$F$31,0,BN$1),CG7,OFFSET('Game Board'!$I$8:$I$31,0,BN$1),CG5)+SUMIFS(OFFSET('Game Board'!$G$8:$G$31,0,BN$1),OFFSET('Game Board'!$F$8:$F$31,0,BN$1),CG7,OFFSET('Game Board'!$I$8:$I$31,0,BN$1),CG6)+SUMIFS(OFFSET('Game Board'!$H$8:$H$31,0,BN$1),OFFSET('Game Board'!$I$8:$I$31,0,BN$1),CG7,OFFSET('Game Board'!$F$8:$F$31,0,BN$1),CG5)+SUMIFS(OFFSET('Game Board'!$H$8:$H$31,0,BN$1),OFFSET('Game Board'!$I$8:$I$31,0,BN$1),CG7,OFFSET('Game Board'!$F$8:$F$31,0,BN$1),CG6)</f>
        <v>0</v>
      </c>
      <c r="CZ7" s="341">
        <f t="shared" ca="1" si="210"/>
        <v>0</v>
      </c>
      <c r="DA7" s="341">
        <f t="shared" ca="1" si="211"/>
        <v>0</v>
      </c>
      <c r="DB7" s="341">
        <f ca="1">IF(CG7&lt;&gt;"",SUMPRODUCT((CE4:CE7=CE7)*(DA4:DA7&gt;DA7)*1),0)</f>
        <v>0</v>
      </c>
      <c r="DC7" s="341">
        <f ca="1">IF(CG7&lt;&gt;"",SUMPRODUCT((DB4:DB7=DB7)*(CZ4:CZ7&gt;CZ7)*1),0)</f>
        <v>0</v>
      </c>
      <c r="DD7" s="341">
        <f t="shared" ca="1" si="212"/>
        <v>0</v>
      </c>
      <c r="DE7" s="341">
        <f ca="1">IF(CG7&lt;&gt;"",SUMPRODUCT((DD4:DD7=DD7)*(DB4:DB7=DB7)*(CX4:CX7&gt;CX7)*1),0)</f>
        <v>0</v>
      </c>
      <c r="DF7" s="341">
        <f t="shared" ca="1" si="213"/>
        <v>1</v>
      </c>
      <c r="DG7" s="341">
        <f ca="1">SUMPRODUCT((OFFSET('Game Board'!$F$8:$F$31,0,BN$1)=CH7)*(OFFSET('Game Board'!$I$8:$I$31,0,BN$1)=CH6)*(OFFSET('Game Board'!$G$8:$G$31,0,BN$1)&gt;OFFSET('Game Board'!$H$8:$H$31,0,BN$1))*1)+SUMPRODUCT((OFFSET('Game Board'!$I$8:$I$31,0,BN$1)=CH7)*(OFFSET('Game Board'!$F$8:$F$31,0,BN$1)=CH6)*(OFFSET('Game Board'!$H$8:$H$31,0,BN$1)&gt;OFFSET('Game Board'!$G$8:$G$31,0,BN$1))*1)</f>
        <v>0</v>
      </c>
      <c r="DH7" s="341">
        <f ca="1">SUMPRODUCT((OFFSET('Game Board'!$F$8:$F$31,0,BN$1)=CH7)*(OFFSET('Game Board'!$I$8:$I$31,0,BN$1)=CH6)*(OFFSET('Game Board'!$G$8:$G$31,0,BN$1)=OFFSET('Game Board'!$H$8:$H$31,0,BN$1))*1)+SUMPRODUCT((OFFSET('Game Board'!$I$8:$I$31,0,BN$1)=CH7)*(OFFSET('Game Board'!$F$8:$F$31,0,BN$1)=CH6)*(OFFSET('Game Board'!$H$8:$H$31,0,BN$1)=OFFSET('Game Board'!$G$8:$G$31,0,BN$1))*1)</f>
        <v>0</v>
      </c>
      <c r="DI7" s="341">
        <f ca="1">SUMPRODUCT((OFFSET('Game Board'!$F$8:$F$31,0,BN$1)=CH7)*(OFFSET('Game Board'!$I$8:$I$31,0,BN$1)=CH6)*(OFFSET('Game Board'!$G$8:$G$31,0,BN$1)&lt;OFFSET('Game Board'!$H$8:$H$31,0,BN$1))*1)+SUMPRODUCT((OFFSET('Game Board'!$I$8:$I$31,0,BN$1)=CH7)*(OFFSET('Game Board'!$F$8:$F$31,0,BN$1)=CH6)*(OFFSET('Game Board'!$H$8:$H$31,0,BN$1)&lt;OFFSET('Game Board'!$G$8:$G$31,0,BN$1))*1)</f>
        <v>0</v>
      </c>
      <c r="DJ7" s="341">
        <f ca="1">SUMIFS(OFFSET('Game Board'!$G$8:$G$31,0,BN$1),OFFSET('Game Board'!$F$8:$F$31,0,BN$1),CH7,OFFSET('Game Board'!$I$8:$I$31,0,BN$1),CH6)+SUMIFS(OFFSET('Game Board'!$H$8:$H$31,0,BN$1),OFFSET('Game Board'!$I$8:$I$31,0,BN$1),CH7,OFFSET('Game Board'!$F$8:$F$31,0,BN$1),CH6)</f>
        <v>0</v>
      </c>
      <c r="DK7" s="341">
        <f ca="1">SUMIFS(OFFSET('Game Board'!$G$8:$G$31,0,BN$1),OFFSET('Game Board'!$F$8:$F$31,0,BN$1),CH7,OFFSET('Game Board'!$I$8:$I$31,0,BN$1),CH6)+SUMIFS(OFFSET('Game Board'!$H$8:$H$31,0,BN$1),OFFSET('Game Board'!$I$8:$I$31,0,BN$1),CH7,OFFSET('Game Board'!$F$8:$F$31,0,BN$1),CH6)</f>
        <v>0</v>
      </c>
      <c r="DL7" s="341">
        <f t="shared" ca="1" si="393"/>
        <v>0</v>
      </c>
      <c r="DM7" s="341">
        <f t="shared" ca="1" si="394"/>
        <v>0</v>
      </c>
      <c r="DN7" s="341">
        <f ca="1">IF(CH7&lt;&gt;"",SUMPRODUCT((CQ4:CQ7=CQ7)*(DM4:DM7&gt;DM7)*1),0)</f>
        <v>0</v>
      </c>
      <c r="DO7" s="341">
        <f ca="1">IF(CH7&lt;&gt;"",SUMPRODUCT((DN4:DN7=DN7)*(DL4:DL7&gt;DL7)*1),0)</f>
        <v>0</v>
      </c>
      <c r="DP7" s="341">
        <f ca="1">DN7+DO7</f>
        <v>0</v>
      </c>
      <c r="DQ7" s="341">
        <f ca="1">IF(CH7&lt;&gt;"",SUMPRODUCT((DP4:DP7=DP7)*(DN4:DN7=DN7)*(DJ4:DJ7&gt;DJ7)*1),0)</f>
        <v>0</v>
      </c>
      <c r="DR7" s="341">
        <f t="shared" ca="1" si="395"/>
        <v>1</v>
      </c>
      <c r="DS7" s="341">
        <f ca="1">SUMPRODUCT((DR4:DR7=DR7)*(BU4:BU7&gt;BU7)*1)</f>
        <v>3</v>
      </c>
      <c r="DT7" s="341">
        <f t="shared" ca="1" si="214"/>
        <v>4</v>
      </c>
      <c r="DU7" s="341" t="str">
        <f t="shared" si="215"/>
        <v>New Zealand</v>
      </c>
      <c r="DV7" s="341">
        <f t="shared" ca="1" si="216"/>
        <v>0</v>
      </c>
      <c r="DW7" s="341">
        <f ca="1">SUMPRODUCT((OFFSET('Game Board'!$G$8:$G$31,0,DW$1)&lt;&gt;"")*(OFFSET('Game Board'!$F$8:$F$31,0,DW$1)=$C7)*(OFFSET('Game Board'!$G$8:$G$31,0,DW$1)&gt;OFFSET('Game Board'!$H$8:$H$31,0,DW$1))*1)+SUMPRODUCT((OFFSET('Game Board'!$G$8:$G$31,0,DW$1)&lt;&gt;"")*(OFFSET('Game Board'!$I$8:$I$31,0,DW$1)=$C7)*(OFFSET('Game Board'!$H$8:$H$31,0,DW$1)&gt;OFFSET('Game Board'!$G$8:$G$31,0,DW$1))*1)</f>
        <v>0</v>
      </c>
      <c r="DX7" s="341">
        <f ca="1">SUMPRODUCT((OFFSET('Game Board'!$G$8:$G$31,0,DW$1)&lt;&gt;"")*(OFFSET('Game Board'!$F$8:$F$31,0,DW$1)=$C7)*(OFFSET('Game Board'!$G$8:$G$31,0,DW$1)=OFFSET('Game Board'!$H$8:$H$31,0,DW$1))*1)+SUMPRODUCT((OFFSET('Game Board'!$G$8:$G$31,0,DW$1)&lt;&gt;"")*(OFFSET('Game Board'!$I$8:$I$31,0,DW$1)=$C7)*(OFFSET('Game Board'!$G$8:$G$31,0,DW$1)=OFFSET('Game Board'!$H$8:$H$31,0,DW$1))*1)</f>
        <v>0</v>
      </c>
      <c r="DY7" s="341">
        <f ca="1">SUMPRODUCT((OFFSET('Game Board'!$G$8:$G$31,0,DW$1)&lt;&gt;"")*(OFFSET('Game Board'!$F$8:$F$31,0,DW$1)=$C7)*(OFFSET('Game Board'!$G$8:$G$31,0,DW$1)&lt;OFFSET('Game Board'!$H$8:$H$31,0,DW$1))*1)+SUMPRODUCT((OFFSET('Game Board'!$G$8:$G$31,0,DW$1)&lt;&gt;"")*(OFFSET('Game Board'!$I$8:$I$31,0,DW$1)=$C7)*(OFFSET('Game Board'!$H$8:$H$31,0,DW$1)&lt;OFFSET('Game Board'!$G$8:$G$31,0,DW$1))*1)</f>
        <v>0</v>
      </c>
      <c r="DZ7" s="341">
        <f ca="1">SUMIF(OFFSET('Game Board'!$F$8:$F$31,0,DW$1),$C7,OFFSET('Game Board'!$G$8:$G$31,0,DW$1))+SUMIF(OFFSET('Game Board'!$I$8:$I$31,0,DW$1),$C7,OFFSET('Game Board'!$H$8:$H$31,0,DW$1))</f>
        <v>0</v>
      </c>
      <c r="EA7" s="341">
        <f ca="1">SUMIF(OFFSET('Game Board'!$F$8:$F$31,0,DW$1),$C7,OFFSET('Game Board'!$H$8:$H$31,0,DW$1))+SUMIF(OFFSET('Game Board'!$I$8:$I$31,0,DW$1),$C7,OFFSET('Game Board'!$G$8:$G$31,0,DW$1))</f>
        <v>0</v>
      </c>
      <c r="EB7" s="341">
        <f t="shared" ca="1" si="217"/>
        <v>0</v>
      </c>
      <c r="EC7" s="341">
        <f t="shared" ca="1" si="218"/>
        <v>0</v>
      </c>
      <c r="ED7" s="341">
        <f t="shared" ca="1" si="219"/>
        <v>13</v>
      </c>
      <c r="EE7" s="341">
        <f>'Tournament Setup'!$F9</f>
        <v>0</v>
      </c>
      <c r="EF7" s="341">
        <f ca="1">RANK(EC7,EC4:EC7)</f>
        <v>1</v>
      </c>
      <c r="EG7" s="341">
        <f ca="1">SUMPRODUCT((EF4:EF7=EF7)*(EB4:EB7&gt;EB7)*1)</f>
        <v>0</v>
      </c>
      <c r="EH7" s="341">
        <f t="shared" ca="1" si="220"/>
        <v>1</v>
      </c>
      <c r="EI7" s="341">
        <f ca="1">SUMPRODUCT((EF4:EF7=EF7)*(EB4:EB7=EB7)*(DZ4:DZ7&gt;DZ7)*1)</f>
        <v>0</v>
      </c>
      <c r="EJ7" s="341">
        <f t="shared" ca="1" si="221"/>
        <v>1</v>
      </c>
      <c r="EK7" s="341">
        <f ca="1">RANK(EJ7,EJ4:EJ7,1)+COUNTIF(EJ4:EJ7,EJ7)-1</f>
        <v>4</v>
      </c>
      <c r="EL7" s="341">
        <v>4</v>
      </c>
      <c r="EM7" s="341" t="str">
        <f ca="1">INDEX(DU4:DU7,MATCH(EL7,EK4:EK7,0),0)</f>
        <v>New Zealand</v>
      </c>
      <c r="EN7" s="341">
        <f ca="1">INDEX(EJ4:EJ7,MATCH(EM7,DU4:DU7,0),0)</f>
        <v>1</v>
      </c>
      <c r="EO7" s="341" t="str">
        <f ca="1">IF(AND(EO6&lt;&gt;"",EN7=1),EM7,"")</f>
        <v>New Zealand</v>
      </c>
      <c r="EP7" s="341" t="str">
        <f ca="1">IF(AND(EP6&lt;&gt;"",EN7=2),EM7,"")</f>
        <v/>
      </c>
      <c r="EQ7" s="341" t="str">
        <f ca="1">IF(AND(EQ6&lt;&gt;"",EN7=3),EM7,"")</f>
        <v/>
      </c>
      <c r="ER7" s="341">
        <f ca="1">SUMPRODUCT((OFFSET('Game Board'!$F$8:$F$31,0,DW$1)=EO7)*(OFFSET('Game Board'!$I$8:$I$31,0,DW$1)=EO4)*(OFFSET('Game Board'!$G$8:$G$31,0,DW$1)&gt;OFFSET('Game Board'!$H$8:$H$31,0,DW$1))*1)+SUMPRODUCT((OFFSET('Game Board'!$I$8:$I$31,0,DW$1)=EO7)*(OFFSET('Game Board'!$F$8:$F$31,0,DW$1)=EO4)*(OFFSET('Game Board'!$H$8:$H$31,0,DW$1)&gt;OFFSET('Game Board'!$G$8:$G$31,0,DW$1))*1)+SUMPRODUCT((OFFSET('Game Board'!$F$8:$F$31,0,DW$1)=EO7)*(OFFSET('Game Board'!$I$8:$I$31,0,DW$1)=EO5)*(OFFSET('Game Board'!$G$8:$G$31,0,DW$1)&gt;OFFSET('Game Board'!$H$8:$H$31,0,DW$1))*1)+SUMPRODUCT((OFFSET('Game Board'!$I$8:$I$31,0,DW$1)=EO7)*(OFFSET('Game Board'!$F$8:$F$31,0,DW$1)=EO5)*(OFFSET('Game Board'!$H$8:$H$31,0,DW$1)&gt;OFFSET('Game Board'!$G$8:$G$31,0,DW$1))*1)+SUMPRODUCT((OFFSET('Game Board'!$F$8:$F$31,0,DW$1)=EO7)*(OFFSET('Game Board'!$I$8:$I$31,0,DW$1)=EO6)*(OFFSET('Game Board'!$G$8:$G$31,0,DW$1)&gt;OFFSET('Game Board'!$H$8:$H$31,0,DW$1))*1)+SUMPRODUCT((OFFSET('Game Board'!$I$8:$I$31,0,DW$1)=EO7)*(OFFSET('Game Board'!$F$8:$F$31,0,DW$1)=EO6)*(OFFSET('Game Board'!$H$8:$H$31,0,DW$1)&gt;OFFSET('Game Board'!$G$8:$G$31,0,DW$1))*1)</f>
        <v>0</v>
      </c>
      <c r="ES7" s="341">
        <f ca="1">SUMPRODUCT((OFFSET('Game Board'!$F$8:$F$31,0,DW$1)=EO7)*(OFFSET('Game Board'!$I$8:$I$31,0,DW$1)=EO4)*(OFFSET('Game Board'!$G$8:$G$31,0,DW$1)=OFFSET('Game Board'!$H$8:$H$31,0,DW$1))*1)+SUMPRODUCT((OFFSET('Game Board'!$I$8:$I$31,0,DW$1)=EO7)*(OFFSET('Game Board'!$F$8:$F$31,0,DW$1)=EO4)*(OFFSET('Game Board'!$G$8:$G$31,0,DW$1)=OFFSET('Game Board'!$H$8:$H$31,0,DW$1))*1)+SUMPRODUCT((OFFSET('Game Board'!$F$8:$F$31,0,DW$1)=EO7)*(OFFSET('Game Board'!$I$8:$I$31,0,DW$1)=EO5)*(OFFSET('Game Board'!$G$8:$G$31,0,DW$1)=OFFSET('Game Board'!$H$8:$H$31,0,DW$1))*1)+SUMPRODUCT((OFFSET('Game Board'!$I$8:$I$31,0,DW$1)=EO7)*(OFFSET('Game Board'!$F$8:$F$31,0,DW$1)=EO5)*(OFFSET('Game Board'!$G$8:$G$31,0,DW$1)=OFFSET('Game Board'!$H$8:$H$31,0,DW$1))*1)+SUMPRODUCT((OFFSET('Game Board'!$F$8:$F$31,0,DW$1)=EO7)*(OFFSET('Game Board'!$I$8:$I$31,0,DW$1)=EO6)*(OFFSET('Game Board'!$G$8:$G$31,0,DW$1)=OFFSET('Game Board'!$H$8:$H$31,0,DW$1))*1)+SUMPRODUCT((OFFSET('Game Board'!$I$8:$I$31,0,DW$1)=EO7)*(OFFSET('Game Board'!$F$8:$F$31,0,DW$1)=EO6)*(OFFSET('Game Board'!$G$8:$G$31,0,DW$1)=OFFSET('Game Board'!$H$8:$H$31,0,DW$1))*1)</f>
        <v>3</v>
      </c>
      <c r="ET7" s="341">
        <f ca="1">SUMPRODUCT((OFFSET('Game Board'!$F$8:$F$31,0,DW$1)=EO7)*(OFFSET('Game Board'!$I$8:$I$31,0,DW$1)=EO4)*(OFFSET('Game Board'!$G$8:$G$31,0,DW$1)&lt;OFFSET('Game Board'!$H$8:$H$31,0,DW$1))*1)+SUMPRODUCT((OFFSET('Game Board'!$I$8:$I$31,0,DW$1)=EO7)*(OFFSET('Game Board'!$F$8:$F$31,0,DW$1)=EO4)*(OFFSET('Game Board'!$H$8:$H$31,0,DW$1)&lt;OFFSET('Game Board'!$G$8:$G$31,0,DW$1))*1)+SUMPRODUCT((OFFSET('Game Board'!$F$8:$F$31,0,DW$1)=EO7)*(OFFSET('Game Board'!$I$8:$I$31,0,DW$1)=EO5)*(OFFSET('Game Board'!$G$8:$G$31,0,DW$1)&lt;OFFSET('Game Board'!$H$8:$H$31,0,DW$1))*1)+SUMPRODUCT((OFFSET('Game Board'!$I$8:$I$31,0,DW$1)=EO7)*(OFFSET('Game Board'!$F$8:$F$31,0,DW$1)=EO5)*(OFFSET('Game Board'!$H$8:$H$31,0,DW$1)&lt;OFFSET('Game Board'!$G$8:$G$31,0,DW$1))*1)+SUMPRODUCT((OFFSET('Game Board'!$F$8:$F$31,0,DW$1)=EO7)*(OFFSET('Game Board'!$I$8:$I$31,0,DW$1)=EO6)*(OFFSET('Game Board'!$G$8:$G$31,0,DW$1)&lt;OFFSET('Game Board'!$H$8:$H$31,0,DW$1))*1)+SUMPRODUCT((OFFSET('Game Board'!$I$8:$I$31,0,DW$1)=EO7)*(OFFSET('Game Board'!$F$8:$F$31,0,DW$1)=EO6)*(OFFSET('Game Board'!$H$8:$H$31,0,DW$1)&lt;OFFSET('Game Board'!$G$8:$G$31,0,DW$1))*1)</f>
        <v>0</v>
      </c>
      <c r="EU7" s="341">
        <f ca="1">SUMIFS(OFFSET('Game Board'!$G$8:$G$31,0,DW$1),OFFSET('Game Board'!$F$8:$F$31,0,DW$1),EO7,OFFSET('Game Board'!$I$8:$I$31,0,DW$1),EO4)+SUMIFS(OFFSET('Game Board'!$G$8:$G$31,0,DW$1),OFFSET('Game Board'!$F$8:$F$31,0,DW$1),EO7,OFFSET('Game Board'!$I$8:$I$31,0,DW$1),EO5)+SUMIFS(OFFSET('Game Board'!$G$8:$G$31,0,DW$1),OFFSET('Game Board'!$F$8:$F$31,0,DW$1),EO7,OFFSET('Game Board'!$I$8:$I$31,0,DW$1),EO6)+SUMIFS(OFFSET('Game Board'!$H$8:$H$31,0,DW$1),OFFSET('Game Board'!$I$8:$I$31,0,DW$1),EO7,OFFSET('Game Board'!$F$8:$F$31,0,DW$1),EO4)+SUMIFS(OFFSET('Game Board'!$H$8:$H$31,0,DW$1),OFFSET('Game Board'!$I$8:$I$31,0,DW$1),EO7,OFFSET('Game Board'!$F$8:$F$31,0,DW$1),EO5)+SUMIFS(OFFSET('Game Board'!$H$8:$H$31,0,DW$1),OFFSET('Game Board'!$I$8:$I$31,0,DW$1),EO7,OFFSET('Game Board'!$F$8:$F$31,0,DW$1),EO6)</f>
        <v>0</v>
      </c>
      <c r="EV7" s="341">
        <f ca="1">SUMIFS(OFFSET('Game Board'!$H$8:$H$31,0,DW$1),OFFSET('Game Board'!$F$8:$F$31,0,DW$1),EO7,OFFSET('Game Board'!$I$8:$I$31,0,DW$1),EO4)+SUMIFS(OFFSET('Game Board'!$H$8:$H$31,0,DW$1),OFFSET('Game Board'!$F$8:$F$31,0,DW$1),EO7,OFFSET('Game Board'!$I$8:$I$31,0,DW$1),EO5)+SUMIFS(OFFSET('Game Board'!$H$8:$H$31,0,DW$1),OFFSET('Game Board'!$F$8:$F$31,0,DW$1),EO7,OFFSET('Game Board'!$I$8:$I$31,0,DW$1),EO6)+SUMIFS(OFFSET('Game Board'!$G$8:$G$31,0,DW$1),OFFSET('Game Board'!$I$8:$I$31,0,DW$1),EO7,OFFSET('Game Board'!$F$8:$F$31,0,DW$1),EO4)+SUMIFS(OFFSET('Game Board'!$G$8:$G$31,0,DW$1),OFFSET('Game Board'!$I$8:$I$31,0,DW$1),EO7,OFFSET('Game Board'!$F$8:$F$31,0,DW$1),EO5)+SUMIFS(OFFSET('Game Board'!$G$8:$G$31,0,DW$1),OFFSET('Game Board'!$I$8:$I$31,0,DW$1),EO7,OFFSET('Game Board'!$F$8:$F$31,0,DW$1),EO6)</f>
        <v>0</v>
      </c>
      <c r="EW7" s="341">
        <f t="shared" ca="1" si="222"/>
        <v>0</v>
      </c>
      <c r="EX7" s="341">
        <f t="shared" ca="1" si="223"/>
        <v>3</v>
      </c>
      <c r="EY7" s="341">
        <f ca="1">IF(EO7&lt;&gt;"",SUMPRODUCT((EN4:EN7=EN7)*(EX4:EX7&gt;EX7)*1),0)</f>
        <v>0</v>
      </c>
      <c r="EZ7" s="341">
        <f ca="1">IF(EO7&lt;&gt;"",SUMPRODUCT((EY4:EY7=EY7)*(EW4:EW7&gt;EW7)*1),0)</f>
        <v>0</v>
      </c>
      <c r="FA7" s="341">
        <f t="shared" ca="1" si="2"/>
        <v>0</v>
      </c>
      <c r="FB7" s="341">
        <f ca="1">IF(EO7&lt;&gt;"",SUMPRODUCT((FA4:FA7=FA7)*(EY4:EY7=EY7)*(EU4:EU7&gt;EU7)*1),0)</f>
        <v>0</v>
      </c>
      <c r="FC7" s="341">
        <f t="shared" ca="1" si="224"/>
        <v>1</v>
      </c>
      <c r="FD7" s="341">
        <f ca="1">SUMPRODUCT((OFFSET('Game Board'!$F$8:$F$31,0,DW$1)=EP7)*(OFFSET('Game Board'!$I$8:$I$31,0,DW$1)=EP5)*(OFFSET('Game Board'!$G$8:$G$31,0,DW$1)&gt;OFFSET('Game Board'!$H$8:$H$31,0,DW$1))*1)+SUMPRODUCT((OFFSET('Game Board'!$I$8:$I$31,0,DW$1)=EP7)*(OFFSET('Game Board'!$F$8:$F$31,0,DW$1)=EP5)*(OFFSET('Game Board'!$H$8:$H$31,0,DW$1)&gt;OFFSET('Game Board'!$G$8:$G$31,0,DW$1))*1)+SUMPRODUCT((OFFSET('Game Board'!$F$8:$F$31,0,DW$1)=EP7)*(OFFSET('Game Board'!$I$8:$I$31,0,DW$1)=EP6)*(OFFSET('Game Board'!$G$8:$G$31,0,DW$1)&gt;OFFSET('Game Board'!$H$8:$H$31,0,DW$1))*1)+SUMPRODUCT((OFFSET('Game Board'!$I$8:$I$31,0,DW$1)=EP7)*(OFFSET('Game Board'!$F$8:$F$31,0,DW$1)=EP6)*(OFFSET('Game Board'!$H$8:$H$31,0,DW$1)&gt;OFFSET('Game Board'!$G$8:$G$31,0,DW$1))*1)</f>
        <v>0</v>
      </c>
      <c r="FE7" s="341">
        <f ca="1">SUMPRODUCT((OFFSET('Game Board'!$F$8:$F$31,0,DW$1)=EP7)*(OFFSET('Game Board'!$I$8:$I$31,0,DW$1)=EP5)*(OFFSET('Game Board'!$G$8:$G$31,0,DW$1)=OFFSET('Game Board'!$H$8:$H$31,0,DW$1))*1)+SUMPRODUCT((OFFSET('Game Board'!$I$8:$I$31,0,DW$1)=EP7)*(OFFSET('Game Board'!$F$8:$F$31,0,DW$1)=EP5)*(OFFSET('Game Board'!$G$8:$G$31,0,DW$1)=OFFSET('Game Board'!$H$8:$H$31,0,DW$1))*1)+SUMPRODUCT((OFFSET('Game Board'!$F$8:$F$31,0,DW$1)=EP7)*(OFFSET('Game Board'!$I$8:$I$31,0,DW$1)=EP6)*(OFFSET('Game Board'!$G$8:$G$31,0,DW$1)=OFFSET('Game Board'!$H$8:$H$31,0,DW$1))*1)+SUMPRODUCT((OFFSET('Game Board'!$I$8:$I$31,0,DW$1)=EP7)*(OFFSET('Game Board'!$F$8:$F$31,0,DW$1)=EP6)*(OFFSET('Game Board'!$G$8:$G$31,0,DW$1)=OFFSET('Game Board'!$H$8:$H$31,0,DW$1))*1)</f>
        <v>0</v>
      </c>
      <c r="FF7" s="341">
        <f ca="1">SUMPRODUCT((OFFSET('Game Board'!$F$8:$F$31,0,DW$1)=EP7)*(OFFSET('Game Board'!$I$8:$I$31,0,DW$1)=EP5)*(OFFSET('Game Board'!$G$8:$G$31,0,DW$1)&lt;OFFSET('Game Board'!$H$8:$H$31,0,DW$1))*1)+SUMPRODUCT((OFFSET('Game Board'!$I$8:$I$31,0,DW$1)=EP7)*(OFFSET('Game Board'!$F$8:$F$31,0,DW$1)=EP5)*(OFFSET('Game Board'!$H$8:$H$31,0,DW$1)&lt;OFFSET('Game Board'!$G$8:$G$31,0,DW$1))*1)+SUMPRODUCT((OFFSET('Game Board'!$F$8:$F$31,0,DW$1)=EP7)*(OFFSET('Game Board'!$I$8:$I$31,0,DW$1)=EP6)*(OFFSET('Game Board'!$G$8:$G$31,0,DW$1)&lt;OFFSET('Game Board'!$H$8:$H$31,0,DW$1))*1)+SUMPRODUCT((OFFSET('Game Board'!$I$8:$I$31,0,DW$1)=EP7)*(OFFSET('Game Board'!$F$8:$F$31,0,DW$1)=EP6)*(OFFSET('Game Board'!$H$8:$H$31,0,DW$1)&lt;OFFSET('Game Board'!$G$8:$G$31,0,DW$1))*1)</f>
        <v>0</v>
      </c>
      <c r="FG7" s="341">
        <f ca="1">SUMIFS(OFFSET('Game Board'!$G$8:$G$31,0,DW$1),OFFSET('Game Board'!$F$8:$F$31,0,DW$1),EP7,OFFSET('Game Board'!$I$8:$I$31,0,DW$1),EP5)+SUMIFS(OFFSET('Game Board'!$G$8:$G$31,0,DW$1),OFFSET('Game Board'!$F$8:$F$31,0,DW$1),EP7,OFFSET('Game Board'!$I$8:$I$31,0,DW$1),EP6)+SUMIFS(OFFSET('Game Board'!$H$8:$H$31,0,DW$1),OFFSET('Game Board'!$I$8:$I$31,0,DW$1),EP7,OFFSET('Game Board'!$F$8:$F$31,0,DW$1),EP5)+SUMIFS(OFFSET('Game Board'!$H$8:$H$31,0,DW$1),OFFSET('Game Board'!$I$8:$I$31,0,DW$1),EP7,OFFSET('Game Board'!$F$8:$F$31,0,DW$1),EP6)</f>
        <v>0</v>
      </c>
      <c r="FH7" s="341">
        <f ca="1">SUMIFS(OFFSET('Game Board'!$G$8:$G$31,0,DW$1),OFFSET('Game Board'!$F$8:$F$31,0,DW$1),EP7,OFFSET('Game Board'!$I$8:$I$31,0,DW$1),EP5)+SUMIFS(OFFSET('Game Board'!$G$8:$G$31,0,DW$1),OFFSET('Game Board'!$F$8:$F$31,0,DW$1),EP7,OFFSET('Game Board'!$I$8:$I$31,0,DW$1),EP6)+SUMIFS(OFFSET('Game Board'!$H$8:$H$31,0,DW$1),OFFSET('Game Board'!$I$8:$I$31,0,DW$1),EP7,OFFSET('Game Board'!$F$8:$F$31,0,DW$1),EP5)+SUMIFS(OFFSET('Game Board'!$H$8:$H$31,0,DW$1),OFFSET('Game Board'!$I$8:$I$31,0,DW$1),EP7,OFFSET('Game Board'!$F$8:$F$31,0,DW$1),EP6)</f>
        <v>0</v>
      </c>
      <c r="FI7" s="341">
        <f t="shared" ca="1" si="225"/>
        <v>0</v>
      </c>
      <c r="FJ7" s="341">
        <f t="shared" ca="1" si="226"/>
        <v>0</v>
      </c>
      <c r="FK7" s="341">
        <f ca="1">IF(EP7&lt;&gt;"",SUMPRODUCT((EN4:EN7=EN7)*(FJ4:FJ7&gt;FJ7)*1),0)</f>
        <v>0</v>
      </c>
      <c r="FL7" s="341">
        <f ca="1">IF(EP7&lt;&gt;"",SUMPRODUCT((FK4:FK7=FK7)*(FI4:FI7&gt;FI7)*1),0)</f>
        <v>0</v>
      </c>
      <c r="FM7" s="341">
        <f t="shared" ca="1" si="227"/>
        <v>0</v>
      </c>
      <c r="FN7" s="341">
        <f ca="1">IF(EP7&lt;&gt;"",SUMPRODUCT((FM4:FM7=FM7)*(FK4:FK7=FK7)*(FG4:FG7&gt;FG7)*1),0)</f>
        <v>0</v>
      </c>
      <c r="FO7" s="341">
        <f t="shared" ca="1" si="228"/>
        <v>1</v>
      </c>
      <c r="FP7" s="341">
        <f ca="1">SUMPRODUCT((OFFSET('Game Board'!$F$8:$F$31,0,DW$1)=EQ7)*(OFFSET('Game Board'!$I$8:$I$31,0,DW$1)=EQ6)*(OFFSET('Game Board'!$G$8:$G$31,0,DW$1)&gt;OFFSET('Game Board'!$H$8:$H$31,0,DW$1))*1)+SUMPRODUCT((OFFSET('Game Board'!$I$8:$I$31,0,DW$1)=EQ7)*(OFFSET('Game Board'!$F$8:$F$31,0,DW$1)=EQ6)*(OFFSET('Game Board'!$H$8:$H$31,0,DW$1)&gt;OFFSET('Game Board'!$G$8:$G$31,0,DW$1))*1)</f>
        <v>0</v>
      </c>
      <c r="FQ7" s="341">
        <f ca="1">SUMPRODUCT((OFFSET('Game Board'!$F$8:$F$31,0,DW$1)=EQ7)*(OFFSET('Game Board'!$I$8:$I$31,0,DW$1)=EQ6)*(OFFSET('Game Board'!$G$8:$G$31,0,DW$1)=OFFSET('Game Board'!$H$8:$H$31,0,DW$1))*1)+SUMPRODUCT((OFFSET('Game Board'!$I$8:$I$31,0,DW$1)=EQ7)*(OFFSET('Game Board'!$F$8:$F$31,0,DW$1)=EQ6)*(OFFSET('Game Board'!$H$8:$H$31,0,DW$1)=OFFSET('Game Board'!$G$8:$G$31,0,DW$1))*1)</f>
        <v>0</v>
      </c>
      <c r="FR7" s="341">
        <f ca="1">SUMPRODUCT((OFFSET('Game Board'!$F$8:$F$31,0,DW$1)=EQ7)*(OFFSET('Game Board'!$I$8:$I$31,0,DW$1)=EQ6)*(OFFSET('Game Board'!$G$8:$G$31,0,DW$1)&lt;OFFSET('Game Board'!$H$8:$H$31,0,DW$1))*1)+SUMPRODUCT((OFFSET('Game Board'!$I$8:$I$31,0,DW$1)=EQ7)*(OFFSET('Game Board'!$F$8:$F$31,0,DW$1)=EQ6)*(OFFSET('Game Board'!$H$8:$H$31,0,DW$1)&lt;OFFSET('Game Board'!$G$8:$G$31,0,DW$1))*1)</f>
        <v>0</v>
      </c>
      <c r="FS7" s="341">
        <f ca="1">SUMIFS(OFFSET('Game Board'!$G$8:$G$31,0,DW$1),OFFSET('Game Board'!$F$8:$F$31,0,DW$1),EQ7,OFFSET('Game Board'!$I$8:$I$31,0,DW$1),EQ6)+SUMIFS(OFFSET('Game Board'!$H$8:$H$31,0,DW$1),OFFSET('Game Board'!$I$8:$I$31,0,DW$1),EQ7,OFFSET('Game Board'!$F$8:$F$31,0,DW$1),EQ6)</f>
        <v>0</v>
      </c>
      <c r="FT7" s="341">
        <f ca="1">SUMIFS(OFFSET('Game Board'!$G$8:$G$31,0,DW$1),OFFSET('Game Board'!$F$8:$F$31,0,DW$1),EQ7,OFFSET('Game Board'!$I$8:$I$31,0,DW$1),EQ6)+SUMIFS(OFFSET('Game Board'!$H$8:$H$31,0,DW$1),OFFSET('Game Board'!$I$8:$I$31,0,DW$1),EQ7,OFFSET('Game Board'!$F$8:$F$31,0,DW$1),EQ6)</f>
        <v>0</v>
      </c>
      <c r="FU7" s="341">
        <f t="shared" ca="1" si="396"/>
        <v>0</v>
      </c>
      <c r="FV7" s="341">
        <f t="shared" ca="1" si="397"/>
        <v>0</v>
      </c>
      <c r="FW7" s="341">
        <f ca="1">IF(EQ7&lt;&gt;"",SUMPRODUCT((EZ4:EZ7=EZ7)*(FV4:FV7&gt;FV7)*1),0)</f>
        <v>0</v>
      </c>
      <c r="FX7" s="341">
        <f ca="1">IF(EQ7&lt;&gt;"",SUMPRODUCT((FW4:FW7=FW7)*(FU4:FU7&gt;FU7)*1),0)</f>
        <v>0</v>
      </c>
      <c r="FY7" s="341">
        <f ca="1">FW7+FX7</f>
        <v>0</v>
      </c>
      <c r="FZ7" s="341">
        <f ca="1">IF(EQ7&lt;&gt;"",SUMPRODUCT((FY4:FY7=FY7)*(FW4:FW7=FW7)*(FS4:FS7&gt;FS7)*1),0)</f>
        <v>0</v>
      </c>
      <c r="GA7" s="341">
        <f t="shared" ca="1" si="398"/>
        <v>1</v>
      </c>
      <c r="GB7" s="341">
        <f ca="1">SUMPRODUCT((GA4:GA7=GA7)*(ED4:ED7&gt;ED7)*1)</f>
        <v>3</v>
      </c>
      <c r="GC7" s="341">
        <f t="shared" ca="1" si="229"/>
        <v>4</v>
      </c>
      <c r="GD7" s="341" t="str">
        <f t="shared" si="230"/>
        <v>New Zealand</v>
      </c>
      <c r="GE7" s="341">
        <f t="shared" ca="1" si="3"/>
        <v>0</v>
      </c>
      <c r="GF7" s="341">
        <f ca="1">SUMPRODUCT((OFFSET('Game Board'!$G$8:$G$31,0,GF$1)&lt;&gt;"")*(OFFSET('Game Board'!$F$8:$F$31,0,GF$1)=$C7)*(OFFSET('Game Board'!$G$8:$G$31,0,GF$1)&gt;OFFSET('Game Board'!$H$8:$H$31,0,GF$1))*1)+SUMPRODUCT((OFFSET('Game Board'!$G$8:$G$31,0,GF$1)&lt;&gt;"")*(OFFSET('Game Board'!$I$8:$I$31,0,GF$1)=$C7)*(OFFSET('Game Board'!$H$8:$H$31,0,GF$1)&gt;OFFSET('Game Board'!$G$8:$G$31,0,GF$1))*1)</f>
        <v>0</v>
      </c>
      <c r="GG7" s="341">
        <f ca="1">SUMPRODUCT((OFFSET('Game Board'!$G$8:$G$31,0,GF$1)&lt;&gt;"")*(OFFSET('Game Board'!$F$8:$F$31,0,GF$1)=$C7)*(OFFSET('Game Board'!$G$8:$G$31,0,GF$1)=OFFSET('Game Board'!$H$8:$H$31,0,GF$1))*1)+SUMPRODUCT((OFFSET('Game Board'!$G$8:$G$31,0,GF$1)&lt;&gt;"")*(OFFSET('Game Board'!$I$8:$I$31,0,GF$1)=$C7)*(OFFSET('Game Board'!$G$8:$G$31,0,GF$1)=OFFSET('Game Board'!$H$8:$H$31,0,GF$1))*1)</f>
        <v>0</v>
      </c>
      <c r="GH7" s="341">
        <f ca="1">SUMPRODUCT((OFFSET('Game Board'!$G$8:$G$31,0,GF$1)&lt;&gt;"")*(OFFSET('Game Board'!$F$8:$F$31,0,GF$1)=$C7)*(OFFSET('Game Board'!$G$8:$G$31,0,GF$1)&lt;OFFSET('Game Board'!$H$8:$H$31,0,GF$1))*1)+SUMPRODUCT((OFFSET('Game Board'!$G$8:$G$31,0,GF$1)&lt;&gt;"")*(OFFSET('Game Board'!$I$8:$I$31,0,GF$1)=$C7)*(OFFSET('Game Board'!$H$8:$H$31,0,GF$1)&lt;OFFSET('Game Board'!$G$8:$G$31,0,GF$1))*1)</f>
        <v>0</v>
      </c>
      <c r="GI7" s="341">
        <f ca="1">SUMIF(OFFSET('Game Board'!$F$8:$F$31,0,GF$1),$C7,OFFSET('Game Board'!$G$8:$G$31,0,GF$1))+SUMIF(OFFSET('Game Board'!$I$8:$I$31,0,GF$1),$C7,OFFSET('Game Board'!$H$8:$H$31,0,GF$1))</f>
        <v>0</v>
      </c>
      <c r="GJ7" s="341">
        <f ca="1">SUMIF(OFFSET('Game Board'!$F$8:$F$31,0,GF$1),$C7,OFFSET('Game Board'!$H$8:$H$31,0,GF$1))+SUMIF(OFFSET('Game Board'!$I$8:$I$31,0,GF$1),$C7,OFFSET('Game Board'!$G$8:$G$31,0,GF$1))</f>
        <v>0</v>
      </c>
      <c r="GK7" s="341">
        <f t="shared" ca="1" si="4"/>
        <v>0</v>
      </c>
      <c r="GL7" s="341">
        <f t="shared" ca="1" si="5"/>
        <v>0</v>
      </c>
      <c r="GM7" s="341">
        <f t="shared" ca="1" si="231"/>
        <v>13</v>
      </c>
      <c r="GN7" s="341">
        <f>'Tournament Setup'!$F9</f>
        <v>0</v>
      </c>
      <c r="GO7" s="341">
        <f t="shared" ref="GO7" ca="1" si="575">RANK(GL7,GL4:GL7)</f>
        <v>1</v>
      </c>
      <c r="GP7" s="341">
        <f t="shared" ref="GP7" ca="1" si="576">SUMPRODUCT((GO4:GO7=GO7)*(GK4:GK7&gt;GK7)*1)</f>
        <v>0</v>
      </c>
      <c r="GQ7" s="341">
        <f t="shared" ca="1" si="8"/>
        <v>1</v>
      </c>
      <c r="GR7" s="341">
        <f t="shared" ref="GR7" ca="1" si="577">SUMPRODUCT((GO4:GO7=GO7)*(GK4:GK7=GK7)*(GI4:GI7&gt;GI7)*1)</f>
        <v>0</v>
      </c>
      <c r="GS7" s="341">
        <f t="shared" ca="1" si="10"/>
        <v>1</v>
      </c>
      <c r="GT7" s="341">
        <f t="shared" ref="GT7" ca="1" si="578">RANK(GS7,GS4:GS7,1)+COUNTIF(GS4:GS7,GS7)-1</f>
        <v>4</v>
      </c>
      <c r="GU7" s="341">
        <v>4</v>
      </c>
      <c r="GV7" s="341" t="str">
        <f t="shared" ref="GV7" ca="1" si="579">INDEX(GD4:GD7,MATCH(GU7,GT4:GT7,0),0)</f>
        <v>New Zealand</v>
      </c>
      <c r="GW7" s="341">
        <f t="shared" ref="GW7" ca="1" si="580">INDEX(GS4:GS7,MATCH(GV7,GD4:GD7,0),0)</f>
        <v>1</v>
      </c>
      <c r="GX7" s="341" t="str">
        <f t="shared" ca="1" si="405"/>
        <v>New Zealand</v>
      </c>
      <c r="GY7" s="341" t="str">
        <f t="shared" ref="GY7" ca="1" si="581">IF(AND(GY6&lt;&gt;"",GW7=2),GV7,"")</f>
        <v/>
      </c>
      <c r="GZ7" s="341" t="str">
        <f t="shared" ref="GZ7" ca="1" si="582">IF(AND(GZ6&lt;&gt;"",GW7=3),GV7,"")</f>
        <v/>
      </c>
      <c r="HA7" s="341">
        <f ca="1">SUMPRODUCT((OFFSET('Game Board'!$F$8:$F$31,0,GF$1)=GX7)*(OFFSET('Game Board'!$I$8:$I$31,0,GF$1)=GX4)*(OFFSET('Game Board'!$G$8:$G$31,0,GF$1)&gt;OFFSET('Game Board'!$H$8:$H$31,0,GF$1))*1)+SUMPRODUCT((OFFSET('Game Board'!$I$8:$I$31,0,GF$1)=GX7)*(OFFSET('Game Board'!$F$8:$F$31,0,GF$1)=GX4)*(OFFSET('Game Board'!$H$8:$H$31,0,GF$1)&gt;OFFSET('Game Board'!$G$8:$G$31,0,GF$1))*1)+SUMPRODUCT((OFFSET('Game Board'!$F$8:$F$31,0,GF$1)=GX7)*(OFFSET('Game Board'!$I$8:$I$31,0,GF$1)=GX5)*(OFFSET('Game Board'!$G$8:$G$31,0,GF$1)&gt;OFFSET('Game Board'!$H$8:$H$31,0,GF$1))*1)+SUMPRODUCT((OFFSET('Game Board'!$I$8:$I$31,0,GF$1)=GX7)*(OFFSET('Game Board'!$F$8:$F$31,0,GF$1)=GX5)*(OFFSET('Game Board'!$H$8:$H$31,0,GF$1)&gt;OFFSET('Game Board'!$G$8:$G$31,0,GF$1))*1)+SUMPRODUCT((OFFSET('Game Board'!$F$8:$F$31,0,GF$1)=GX7)*(OFFSET('Game Board'!$I$8:$I$31,0,GF$1)=GX6)*(OFFSET('Game Board'!$G$8:$G$31,0,GF$1)&gt;OFFSET('Game Board'!$H$8:$H$31,0,GF$1))*1)+SUMPRODUCT((OFFSET('Game Board'!$I$8:$I$31,0,GF$1)=GX7)*(OFFSET('Game Board'!$F$8:$F$31,0,GF$1)=GX6)*(OFFSET('Game Board'!$H$8:$H$31,0,GF$1)&gt;OFFSET('Game Board'!$G$8:$G$31,0,GF$1))*1)</f>
        <v>0</v>
      </c>
      <c r="HB7" s="341">
        <f ca="1">SUMPRODUCT((OFFSET('Game Board'!$F$8:$F$31,0,GF$1)=GX7)*(OFFSET('Game Board'!$I$8:$I$31,0,GF$1)=GX4)*(OFFSET('Game Board'!$G$8:$G$31,0,GF$1)=OFFSET('Game Board'!$H$8:$H$31,0,GF$1))*1)+SUMPRODUCT((OFFSET('Game Board'!$I$8:$I$31,0,GF$1)=GX7)*(OFFSET('Game Board'!$F$8:$F$31,0,GF$1)=GX4)*(OFFSET('Game Board'!$G$8:$G$31,0,GF$1)=OFFSET('Game Board'!$H$8:$H$31,0,GF$1))*1)+SUMPRODUCT((OFFSET('Game Board'!$F$8:$F$31,0,GF$1)=GX7)*(OFFSET('Game Board'!$I$8:$I$31,0,GF$1)=GX5)*(OFFSET('Game Board'!$G$8:$G$31,0,GF$1)=OFFSET('Game Board'!$H$8:$H$31,0,GF$1))*1)+SUMPRODUCT((OFFSET('Game Board'!$I$8:$I$31,0,GF$1)=GX7)*(OFFSET('Game Board'!$F$8:$F$31,0,GF$1)=GX5)*(OFFSET('Game Board'!$G$8:$G$31,0,GF$1)=OFFSET('Game Board'!$H$8:$H$31,0,GF$1))*1)+SUMPRODUCT((OFFSET('Game Board'!$F$8:$F$31,0,GF$1)=GX7)*(OFFSET('Game Board'!$I$8:$I$31,0,GF$1)=GX6)*(OFFSET('Game Board'!$G$8:$G$31,0,GF$1)=OFFSET('Game Board'!$H$8:$H$31,0,GF$1))*1)+SUMPRODUCT((OFFSET('Game Board'!$I$8:$I$31,0,GF$1)=GX7)*(OFFSET('Game Board'!$F$8:$F$31,0,GF$1)=GX6)*(OFFSET('Game Board'!$G$8:$G$31,0,GF$1)=OFFSET('Game Board'!$H$8:$H$31,0,GF$1))*1)</f>
        <v>3</v>
      </c>
      <c r="HC7" s="341">
        <f ca="1">SUMPRODUCT((OFFSET('Game Board'!$F$8:$F$31,0,GF$1)=GX7)*(OFFSET('Game Board'!$I$8:$I$31,0,GF$1)=GX4)*(OFFSET('Game Board'!$G$8:$G$31,0,GF$1)&lt;OFFSET('Game Board'!$H$8:$H$31,0,GF$1))*1)+SUMPRODUCT((OFFSET('Game Board'!$I$8:$I$31,0,GF$1)=GX7)*(OFFSET('Game Board'!$F$8:$F$31,0,GF$1)=GX4)*(OFFSET('Game Board'!$H$8:$H$31,0,GF$1)&lt;OFFSET('Game Board'!$G$8:$G$31,0,GF$1))*1)+SUMPRODUCT((OFFSET('Game Board'!$F$8:$F$31,0,GF$1)=GX7)*(OFFSET('Game Board'!$I$8:$I$31,0,GF$1)=GX5)*(OFFSET('Game Board'!$G$8:$G$31,0,GF$1)&lt;OFFSET('Game Board'!$H$8:$H$31,0,GF$1))*1)+SUMPRODUCT((OFFSET('Game Board'!$I$8:$I$31,0,GF$1)=GX7)*(OFFSET('Game Board'!$F$8:$F$31,0,GF$1)=GX5)*(OFFSET('Game Board'!$H$8:$H$31,0,GF$1)&lt;OFFSET('Game Board'!$G$8:$G$31,0,GF$1))*1)+SUMPRODUCT((OFFSET('Game Board'!$F$8:$F$31,0,GF$1)=GX7)*(OFFSET('Game Board'!$I$8:$I$31,0,GF$1)=GX6)*(OFFSET('Game Board'!$G$8:$G$31,0,GF$1)&lt;OFFSET('Game Board'!$H$8:$H$31,0,GF$1))*1)+SUMPRODUCT((OFFSET('Game Board'!$I$8:$I$31,0,GF$1)=GX7)*(OFFSET('Game Board'!$F$8:$F$31,0,GF$1)=GX6)*(OFFSET('Game Board'!$H$8:$H$31,0,GF$1)&lt;OFFSET('Game Board'!$G$8:$G$31,0,GF$1))*1)</f>
        <v>0</v>
      </c>
      <c r="HD7" s="341">
        <f ca="1">SUMIFS(OFFSET('Game Board'!$G$8:$G$31,0,GF$1),OFFSET('Game Board'!$F$8:$F$31,0,GF$1),GX7,OFFSET('Game Board'!$I$8:$I$31,0,GF$1),GX4)+SUMIFS(OFFSET('Game Board'!$G$8:$G$31,0,GF$1),OFFSET('Game Board'!$F$8:$F$31,0,GF$1),GX7,OFFSET('Game Board'!$I$8:$I$31,0,GF$1),GX5)+SUMIFS(OFFSET('Game Board'!$G$8:$G$31,0,GF$1),OFFSET('Game Board'!$F$8:$F$31,0,GF$1),GX7,OFFSET('Game Board'!$I$8:$I$31,0,GF$1),GX6)+SUMIFS(OFFSET('Game Board'!$H$8:$H$31,0,GF$1),OFFSET('Game Board'!$I$8:$I$31,0,GF$1),GX7,OFFSET('Game Board'!$F$8:$F$31,0,GF$1),GX4)+SUMIFS(OFFSET('Game Board'!$H$8:$H$31,0,GF$1),OFFSET('Game Board'!$I$8:$I$31,0,GF$1),GX7,OFFSET('Game Board'!$F$8:$F$31,0,GF$1),GX5)+SUMIFS(OFFSET('Game Board'!$H$8:$H$31,0,GF$1),OFFSET('Game Board'!$I$8:$I$31,0,GF$1),GX7,OFFSET('Game Board'!$F$8:$F$31,0,GF$1),GX6)</f>
        <v>0</v>
      </c>
      <c r="HE7" s="341">
        <f ca="1">SUMIFS(OFFSET('Game Board'!$H$8:$H$31,0,GF$1),OFFSET('Game Board'!$F$8:$F$31,0,GF$1),GX7,OFFSET('Game Board'!$I$8:$I$31,0,GF$1),GX4)+SUMIFS(OFFSET('Game Board'!$H$8:$H$31,0,GF$1),OFFSET('Game Board'!$F$8:$F$31,0,GF$1),GX7,OFFSET('Game Board'!$I$8:$I$31,0,GF$1),GX5)+SUMIFS(OFFSET('Game Board'!$H$8:$H$31,0,GF$1),OFFSET('Game Board'!$F$8:$F$31,0,GF$1),GX7,OFFSET('Game Board'!$I$8:$I$31,0,GF$1),GX6)+SUMIFS(OFFSET('Game Board'!$G$8:$G$31,0,GF$1),OFFSET('Game Board'!$I$8:$I$31,0,GF$1),GX7,OFFSET('Game Board'!$F$8:$F$31,0,GF$1),GX4)+SUMIFS(OFFSET('Game Board'!$G$8:$G$31,0,GF$1),OFFSET('Game Board'!$I$8:$I$31,0,GF$1),GX7,OFFSET('Game Board'!$F$8:$F$31,0,GF$1),GX5)+SUMIFS(OFFSET('Game Board'!$G$8:$G$31,0,GF$1),OFFSET('Game Board'!$I$8:$I$31,0,GF$1),GX7,OFFSET('Game Board'!$F$8:$F$31,0,GF$1),GX6)</f>
        <v>0</v>
      </c>
      <c r="HF7" s="341">
        <f t="shared" ca="1" si="15"/>
        <v>0</v>
      </c>
      <c r="HG7" s="341">
        <f t="shared" ca="1" si="16"/>
        <v>3</v>
      </c>
      <c r="HH7" s="341">
        <f t="shared" ref="HH7" ca="1" si="583">IF(GX7&lt;&gt;"",SUMPRODUCT((GW4:GW7=GW7)*(HG4:HG7&gt;HG7)*1),0)</f>
        <v>0</v>
      </c>
      <c r="HI7" s="341">
        <f t="shared" ref="HI7" ca="1" si="584">IF(GX7&lt;&gt;"",SUMPRODUCT((HH4:HH7=HH7)*(HF4:HF7&gt;HF7)*1),0)</f>
        <v>0</v>
      </c>
      <c r="HJ7" s="341">
        <f t="shared" ca="1" si="19"/>
        <v>0</v>
      </c>
      <c r="HK7" s="341">
        <f t="shared" ref="HK7" ca="1" si="585">IF(GX7&lt;&gt;"",SUMPRODUCT((HJ4:HJ7=HJ7)*(HH4:HH7=HH7)*(HD4:HD7&gt;HD7)*1),0)</f>
        <v>0</v>
      </c>
      <c r="HL7" s="341">
        <f t="shared" ca="1" si="21"/>
        <v>1</v>
      </c>
      <c r="HM7" s="341">
        <f ca="1">SUMPRODUCT((OFFSET('Game Board'!$F$8:$F$31,0,GF$1)=GY7)*(OFFSET('Game Board'!$I$8:$I$31,0,GF$1)=GY5)*(OFFSET('Game Board'!$G$8:$G$31,0,GF$1)&gt;OFFSET('Game Board'!$H$8:$H$31,0,GF$1))*1)+SUMPRODUCT((OFFSET('Game Board'!$I$8:$I$31,0,GF$1)=GY7)*(OFFSET('Game Board'!$F$8:$F$31,0,GF$1)=GY5)*(OFFSET('Game Board'!$H$8:$H$31,0,GF$1)&gt;OFFSET('Game Board'!$G$8:$G$31,0,GF$1))*1)+SUMPRODUCT((OFFSET('Game Board'!$F$8:$F$31,0,GF$1)=GY7)*(OFFSET('Game Board'!$I$8:$I$31,0,GF$1)=GY6)*(OFFSET('Game Board'!$G$8:$G$31,0,GF$1)&gt;OFFSET('Game Board'!$H$8:$H$31,0,GF$1))*1)+SUMPRODUCT((OFFSET('Game Board'!$I$8:$I$31,0,GF$1)=GY7)*(OFFSET('Game Board'!$F$8:$F$31,0,GF$1)=GY6)*(OFFSET('Game Board'!$H$8:$H$31,0,GF$1)&gt;OFFSET('Game Board'!$G$8:$G$31,0,GF$1))*1)</f>
        <v>0</v>
      </c>
      <c r="HN7" s="341">
        <f ca="1">SUMPRODUCT((OFFSET('Game Board'!$F$8:$F$31,0,GF$1)=GY7)*(OFFSET('Game Board'!$I$8:$I$31,0,GF$1)=GY5)*(OFFSET('Game Board'!$G$8:$G$31,0,GF$1)=OFFSET('Game Board'!$H$8:$H$31,0,GF$1))*1)+SUMPRODUCT((OFFSET('Game Board'!$I$8:$I$31,0,GF$1)=GY7)*(OFFSET('Game Board'!$F$8:$F$31,0,GF$1)=GY5)*(OFFSET('Game Board'!$G$8:$G$31,0,GF$1)=OFFSET('Game Board'!$H$8:$H$31,0,GF$1))*1)+SUMPRODUCT((OFFSET('Game Board'!$F$8:$F$31,0,GF$1)=GY7)*(OFFSET('Game Board'!$I$8:$I$31,0,GF$1)=GY6)*(OFFSET('Game Board'!$G$8:$G$31,0,GF$1)=OFFSET('Game Board'!$H$8:$H$31,0,GF$1))*1)+SUMPRODUCT((OFFSET('Game Board'!$I$8:$I$31,0,GF$1)=GY7)*(OFFSET('Game Board'!$F$8:$F$31,0,GF$1)=GY6)*(OFFSET('Game Board'!$G$8:$G$31,0,GF$1)=OFFSET('Game Board'!$H$8:$H$31,0,GF$1))*1)</f>
        <v>0</v>
      </c>
      <c r="HO7" s="341">
        <f ca="1">SUMPRODUCT((OFFSET('Game Board'!$F$8:$F$31,0,GF$1)=GY7)*(OFFSET('Game Board'!$I$8:$I$31,0,GF$1)=GY5)*(OFFSET('Game Board'!$G$8:$G$31,0,GF$1)&lt;OFFSET('Game Board'!$H$8:$H$31,0,GF$1))*1)+SUMPRODUCT((OFFSET('Game Board'!$I$8:$I$31,0,GF$1)=GY7)*(OFFSET('Game Board'!$F$8:$F$31,0,GF$1)=GY5)*(OFFSET('Game Board'!$H$8:$H$31,0,GF$1)&lt;OFFSET('Game Board'!$G$8:$G$31,0,GF$1))*1)+SUMPRODUCT((OFFSET('Game Board'!$F$8:$F$31,0,GF$1)=GY7)*(OFFSET('Game Board'!$I$8:$I$31,0,GF$1)=GY6)*(OFFSET('Game Board'!$G$8:$G$31,0,GF$1)&lt;OFFSET('Game Board'!$H$8:$H$31,0,GF$1))*1)+SUMPRODUCT((OFFSET('Game Board'!$I$8:$I$31,0,GF$1)=GY7)*(OFFSET('Game Board'!$F$8:$F$31,0,GF$1)=GY6)*(OFFSET('Game Board'!$H$8:$H$31,0,GF$1)&lt;OFFSET('Game Board'!$G$8:$G$31,0,GF$1))*1)</f>
        <v>0</v>
      </c>
      <c r="HP7" s="341">
        <f ca="1">SUMIFS(OFFSET('Game Board'!$G$8:$G$31,0,GF$1),OFFSET('Game Board'!$F$8:$F$31,0,GF$1),GY7,OFFSET('Game Board'!$I$8:$I$31,0,GF$1),GY5)+SUMIFS(OFFSET('Game Board'!$G$8:$G$31,0,GF$1),OFFSET('Game Board'!$F$8:$F$31,0,GF$1),GY7,OFFSET('Game Board'!$I$8:$I$31,0,GF$1),GY6)+SUMIFS(OFFSET('Game Board'!$H$8:$H$31,0,GF$1),OFFSET('Game Board'!$I$8:$I$31,0,GF$1),GY7,OFFSET('Game Board'!$F$8:$F$31,0,GF$1),GY5)+SUMIFS(OFFSET('Game Board'!$H$8:$H$31,0,GF$1),OFFSET('Game Board'!$I$8:$I$31,0,GF$1),GY7,OFFSET('Game Board'!$F$8:$F$31,0,GF$1),GY6)</f>
        <v>0</v>
      </c>
      <c r="HQ7" s="341">
        <f ca="1">SUMIFS(OFFSET('Game Board'!$G$8:$G$31,0,GF$1),OFFSET('Game Board'!$F$8:$F$31,0,GF$1),GY7,OFFSET('Game Board'!$I$8:$I$31,0,GF$1),GY5)+SUMIFS(OFFSET('Game Board'!$G$8:$G$31,0,GF$1),OFFSET('Game Board'!$F$8:$F$31,0,GF$1),GY7,OFFSET('Game Board'!$I$8:$I$31,0,GF$1),GY6)+SUMIFS(OFFSET('Game Board'!$H$8:$H$31,0,GF$1),OFFSET('Game Board'!$I$8:$I$31,0,GF$1),GY7,OFFSET('Game Board'!$F$8:$F$31,0,GF$1),GY5)+SUMIFS(OFFSET('Game Board'!$H$8:$H$31,0,GF$1),OFFSET('Game Board'!$I$8:$I$31,0,GF$1),GY7,OFFSET('Game Board'!$F$8:$F$31,0,GF$1),GY6)</f>
        <v>0</v>
      </c>
      <c r="HR7" s="341">
        <f t="shared" ca="1" si="243"/>
        <v>0</v>
      </c>
      <c r="HS7" s="341">
        <f t="shared" ca="1" si="244"/>
        <v>0</v>
      </c>
      <c r="HT7" s="341">
        <f t="shared" ref="HT7" ca="1" si="586">IF(GY7&lt;&gt;"",SUMPRODUCT((GW4:GW7=GW7)*(HS4:HS7&gt;HS7)*1),0)</f>
        <v>0</v>
      </c>
      <c r="HU7" s="341">
        <f t="shared" ref="HU7" ca="1" si="587">IF(GY7&lt;&gt;"",SUMPRODUCT((HT4:HT7=HT7)*(HR4:HR7&gt;HR7)*1),0)</f>
        <v>0</v>
      </c>
      <c r="HV7" s="341">
        <f t="shared" ca="1" si="247"/>
        <v>0</v>
      </c>
      <c r="HW7" s="341">
        <f t="shared" ref="HW7" ca="1" si="588">IF(GY7&lt;&gt;"",SUMPRODUCT((HV4:HV7=HV7)*(HT4:HT7=HT7)*(HP4:HP7&gt;HP7)*1),0)</f>
        <v>0</v>
      </c>
      <c r="HX7" s="341">
        <f t="shared" ca="1" si="22"/>
        <v>1</v>
      </c>
      <c r="HY7" s="341">
        <f ca="1">SUMPRODUCT((OFFSET('Game Board'!$F$8:$F$31,0,GF$1)=GZ7)*(OFFSET('Game Board'!$I$8:$I$31,0,GF$1)=GZ6)*(OFFSET('Game Board'!$G$8:$G$31,0,GF$1)&gt;OFFSET('Game Board'!$H$8:$H$31,0,GF$1))*1)+SUMPRODUCT((OFFSET('Game Board'!$I$8:$I$31,0,GF$1)=GZ7)*(OFFSET('Game Board'!$F$8:$F$31,0,GF$1)=GZ6)*(OFFSET('Game Board'!$H$8:$H$31,0,GF$1)&gt;OFFSET('Game Board'!$G$8:$G$31,0,GF$1))*1)</f>
        <v>0</v>
      </c>
      <c r="HZ7" s="341">
        <f ca="1">SUMPRODUCT((OFFSET('Game Board'!$F$8:$F$31,0,GF$1)=GZ7)*(OFFSET('Game Board'!$I$8:$I$31,0,GF$1)=GZ6)*(OFFSET('Game Board'!$G$8:$G$31,0,GF$1)=OFFSET('Game Board'!$H$8:$H$31,0,GF$1))*1)+SUMPRODUCT((OFFSET('Game Board'!$I$8:$I$31,0,GF$1)=GZ7)*(OFFSET('Game Board'!$F$8:$F$31,0,GF$1)=GZ6)*(OFFSET('Game Board'!$H$8:$H$31,0,GF$1)=OFFSET('Game Board'!$G$8:$G$31,0,GF$1))*1)</f>
        <v>0</v>
      </c>
      <c r="IA7" s="341">
        <f ca="1">SUMPRODUCT((OFFSET('Game Board'!$F$8:$F$31,0,GF$1)=GZ7)*(OFFSET('Game Board'!$I$8:$I$31,0,GF$1)=GZ6)*(OFFSET('Game Board'!$G$8:$G$31,0,GF$1)&lt;OFFSET('Game Board'!$H$8:$H$31,0,GF$1))*1)+SUMPRODUCT((OFFSET('Game Board'!$I$8:$I$31,0,GF$1)=GZ7)*(OFFSET('Game Board'!$F$8:$F$31,0,GF$1)=GZ6)*(OFFSET('Game Board'!$H$8:$H$31,0,GF$1)&lt;OFFSET('Game Board'!$G$8:$G$31,0,GF$1))*1)</f>
        <v>0</v>
      </c>
      <c r="IB7" s="341">
        <f ca="1">SUMIFS(OFFSET('Game Board'!$G$8:$G$31,0,GF$1),OFFSET('Game Board'!$F$8:$F$31,0,GF$1),GZ7,OFFSET('Game Board'!$I$8:$I$31,0,GF$1),GZ6)+SUMIFS(OFFSET('Game Board'!$H$8:$H$31,0,GF$1),OFFSET('Game Board'!$I$8:$I$31,0,GF$1),GZ7,OFFSET('Game Board'!$F$8:$F$31,0,GF$1),GZ6)</f>
        <v>0</v>
      </c>
      <c r="IC7" s="341">
        <f ca="1">SUMIFS(OFFSET('Game Board'!$G$8:$G$31,0,GF$1),OFFSET('Game Board'!$F$8:$F$31,0,GF$1),GZ7,OFFSET('Game Board'!$I$8:$I$31,0,GF$1),GZ6)+SUMIFS(OFFSET('Game Board'!$H$8:$H$31,0,GF$1),OFFSET('Game Board'!$I$8:$I$31,0,GF$1),GZ7,OFFSET('Game Board'!$F$8:$F$31,0,GF$1),GZ6)</f>
        <v>0</v>
      </c>
      <c r="ID7" s="341">
        <f t="shared" ca="1" si="414"/>
        <v>0</v>
      </c>
      <c r="IE7" s="341">
        <f t="shared" ca="1" si="415"/>
        <v>0</v>
      </c>
      <c r="IF7" s="341">
        <f t="shared" ref="IF7" ca="1" si="589">IF(GZ7&lt;&gt;"",SUMPRODUCT((HI4:HI7=HI7)*(IE4:IE7&gt;IE7)*1),0)</f>
        <v>0</v>
      </c>
      <c r="IG7" s="341">
        <f t="shared" ref="IG7" ca="1" si="590">IF(GZ7&lt;&gt;"",SUMPRODUCT((IF4:IF7=IF7)*(ID4:ID7&gt;ID7)*1),0)</f>
        <v>0</v>
      </c>
      <c r="IH7" s="341">
        <f t="shared" ca="1" si="418"/>
        <v>0</v>
      </c>
      <c r="II7" s="341">
        <f t="shared" ref="II7" ca="1" si="591">IF(GZ7&lt;&gt;"",SUMPRODUCT((IH4:IH7=IH7)*(IF4:IF7=IF7)*(IB4:IB7&gt;IB7)*1),0)</f>
        <v>0</v>
      </c>
      <c r="IJ7" s="341">
        <f t="shared" ca="1" si="23"/>
        <v>1</v>
      </c>
      <c r="IK7" s="341">
        <f t="shared" ref="IK7" ca="1" si="592">SUMPRODUCT((IJ4:IJ7=IJ7)*(GM4:GM7&gt;GM7)*1)</f>
        <v>3</v>
      </c>
      <c r="IL7" s="341">
        <f t="shared" ca="1" si="25"/>
        <v>4</v>
      </c>
      <c r="IM7" s="341" t="str">
        <f t="shared" si="250"/>
        <v>New Zealand</v>
      </c>
      <c r="IN7" s="341">
        <f t="shared" ca="1" si="26"/>
        <v>0</v>
      </c>
      <c r="IO7" s="341">
        <f ca="1">SUMPRODUCT((OFFSET('Game Board'!$G$8:$G$31,0,IO$1)&lt;&gt;"")*(OFFSET('Game Board'!$F$8:$F$31,0,IO$1)=$C7)*(OFFSET('Game Board'!$G$8:$G$31,0,IO$1)&gt;OFFSET('Game Board'!$H$8:$H$31,0,IO$1))*1)+SUMPRODUCT((OFFSET('Game Board'!$G$8:$G$31,0,IO$1)&lt;&gt;"")*(OFFSET('Game Board'!$I$8:$I$31,0,IO$1)=$C7)*(OFFSET('Game Board'!$H$8:$H$31,0,IO$1)&gt;OFFSET('Game Board'!$G$8:$G$31,0,IO$1))*1)</f>
        <v>0</v>
      </c>
      <c r="IP7" s="341">
        <f ca="1">SUMPRODUCT((OFFSET('Game Board'!$G$8:$G$31,0,IO$1)&lt;&gt;"")*(OFFSET('Game Board'!$F$8:$F$31,0,IO$1)=$C7)*(OFFSET('Game Board'!$G$8:$G$31,0,IO$1)=OFFSET('Game Board'!$H$8:$H$31,0,IO$1))*1)+SUMPRODUCT((OFFSET('Game Board'!$G$8:$G$31,0,IO$1)&lt;&gt;"")*(OFFSET('Game Board'!$I$8:$I$31,0,IO$1)=$C7)*(OFFSET('Game Board'!$G$8:$G$31,0,IO$1)=OFFSET('Game Board'!$H$8:$H$31,0,IO$1))*1)</f>
        <v>0</v>
      </c>
      <c r="IQ7" s="341">
        <f ca="1">SUMPRODUCT((OFFSET('Game Board'!$G$8:$G$31,0,IO$1)&lt;&gt;"")*(OFFSET('Game Board'!$F$8:$F$31,0,IO$1)=$C7)*(OFFSET('Game Board'!$G$8:$G$31,0,IO$1)&lt;OFFSET('Game Board'!$H$8:$H$31,0,IO$1))*1)+SUMPRODUCT((OFFSET('Game Board'!$G$8:$G$31,0,IO$1)&lt;&gt;"")*(OFFSET('Game Board'!$I$8:$I$31,0,IO$1)=$C7)*(OFFSET('Game Board'!$H$8:$H$31,0,IO$1)&lt;OFFSET('Game Board'!$G$8:$G$31,0,IO$1))*1)</f>
        <v>0</v>
      </c>
      <c r="IR7" s="341">
        <f ca="1">SUMIF(OFFSET('Game Board'!$F$8:$F$31,0,IO$1),$C7,OFFSET('Game Board'!$G$8:$G$31,0,IO$1))+SUMIF(OFFSET('Game Board'!$I$8:$I$31,0,IO$1),$C7,OFFSET('Game Board'!$H$8:$H$31,0,IO$1))</f>
        <v>0</v>
      </c>
      <c r="IS7" s="341">
        <f ca="1">SUMIF(OFFSET('Game Board'!$F$8:$F$31,0,IO$1),$C7,OFFSET('Game Board'!$H$8:$H$31,0,IO$1))+SUMIF(OFFSET('Game Board'!$I$8:$I$31,0,IO$1),$C7,OFFSET('Game Board'!$G$8:$G$31,0,IO$1))</f>
        <v>0</v>
      </c>
      <c r="IT7" s="341">
        <f t="shared" ca="1" si="27"/>
        <v>0</v>
      </c>
      <c r="IU7" s="341">
        <f t="shared" ca="1" si="28"/>
        <v>0</v>
      </c>
      <c r="IV7" s="341">
        <f t="shared" ca="1" si="251"/>
        <v>13</v>
      </c>
      <c r="IW7" s="341">
        <f>'Tournament Setup'!$F9</f>
        <v>0</v>
      </c>
      <c r="IX7" s="341">
        <f t="shared" ref="IX7" ca="1" si="593">RANK(IU7,IU4:IU7)</f>
        <v>1</v>
      </c>
      <c r="IY7" s="341">
        <f t="shared" ref="IY7" ca="1" si="594">SUMPRODUCT((IX4:IX7=IX7)*(IT4:IT7&gt;IT7)*1)</f>
        <v>0</v>
      </c>
      <c r="IZ7" s="341">
        <f t="shared" ca="1" si="31"/>
        <v>1</v>
      </c>
      <c r="JA7" s="341">
        <f t="shared" ref="JA7" ca="1" si="595">SUMPRODUCT((IX4:IX7=IX7)*(IT4:IT7=IT7)*(IR4:IR7&gt;IR7)*1)</f>
        <v>0</v>
      </c>
      <c r="JB7" s="341">
        <f t="shared" ca="1" si="33"/>
        <v>1</v>
      </c>
      <c r="JC7" s="341">
        <f t="shared" ref="JC7" ca="1" si="596">RANK(JB7,JB4:JB7,1)+COUNTIF(JB4:JB7,JB7)-1</f>
        <v>4</v>
      </c>
      <c r="JD7" s="341">
        <v>4</v>
      </c>
      <c r="JE7" s="341" t="str">
        <f t="shared" ref="JE7" ca="1" si="597">INDEX(IM4:IM7,MATCH(JD7,JC4:JC7,0),0)</f>
        <v>New Zealand</v>
      </c>
      <c r="JF7" s="341">
        <f t="shared" ref="JF7" ca="1" si="598">INDEX(JB4:JB7,MATCH(JE7,IM4:IM7,0),0)</f>
        <v>1</v>
      </c>
      <c r="JG7" s="341" t="str">
        <f t="shared" ca="1" si="427"/>
        <v>New Zealand</v>
      </c>
      <c r="JH7" s="341" t="str">
        <f t="shared" ref="JH7" ca="1" si="599">IF(AND(JH6&lt;&gt;"",JF7=2),JE7,"")</f>
        <v/>
      </c>
      <c r="JI7" s="341" t="str">
        <f t="shared" ref="JI7" ca="1" si="600">IF(AND(JI6&lt;&gt;"",JF7=3),JE7,"")</f>
        <v/>
      </c>
      <c r="JJ7" s="341">
        <f ca="1">SUMPRODUCT((OFFSET('Game Board'!$F$8:$F$31,0,IO$1)=JG7)*(OFFSET('Game Board'!$I$8:$I$31,0,IO$1)=JG4)*(OFFSET('Game Board'!$G$8:$G$31,0,IO$1)&gt;OFFSET('Game Board'!$H$8:$H$31,0,IO$1))*1)+SUMPRODUCT((OFFSET('Game Board'!$I$8:$I$31,0,IO$1)=JG7)*(OFFSET('Game Board'!$F$8:$F$31,0,IO$1)=JG4)*(OFFSET('Game Board'!$H$8:$H$31,0,IO$1)&gt;OFFSET('Game Board'!$G$8:$G$31,0,IO$1))*1)+SUMPRODUCT((OFFSET('Game Board'!$F$8:$F$31,0,IO$1)=JG7)*(OFFSET('Game Board'!$I$8:$I$31,0,IO$1)=JG5)*(OFFSET('Game Board'!$G$8:$G$31,0,IO$1)&gt;OFFSET('Game Board'!$H$8:$H$31,0,IO$1))*1)+SUMPRODUCT((OFFSET('Game Board'!$I$8:$I$31,0,IO$1)=JG7)*(OFFSET('Game Board'!$F$8:$F$31,0,IO$1)=JG5)*(OFFSET('Game Board'!$H$8:$H$31,0,IO$1)&gt;OFFSET('Game Board'!$G$8:$G$31,0,IO$1))*1)+SUMPRODUCT((OFFSET('Game Board'!$F$8:$F$31,0,IO$1)=JG7)*(OFFSET('Game Board'!$I$8:$I$31,0,IO$1)=JG6)*(OFFSET('Game Board'!$G$8:$G$31,0,IO$1)&gt;OFFSET('Game Board'!$H$8:$H$31,0,IO$1))*1)+SUMPRODUCT((OFFSET('Game Board'!$I$8:$I$31,0,IO$1)=JG7)*(OFFSET('Game Board'!$F$8:$F$31,0,IO$1)=JG6)*(OFFSET('Game Board'!$H$8:$H$31,0,IO$1)&gt;OFFSET('Game Board'!$G$8:$G$31,0,IO$1))*1)</f>
        <v>0</v>
      </c>
      <c r="JK7" s="341">
        <f ca="1">SUMPRODUCT((OFFSET('Game Board'!$F$8:$F$31,0,IO$1)=JG7)*(OFFSET('Game Board'!$I$8:$I$31,0,IO$1)=JG4)*(OFFSET('Game Board'!$G$8:$G$31,0,IO$1)=OFFSET('Game Board'!$H$8:$H$31,0,IO$1))*1)+SUMPRODUCT((OFFSET('Game Board'!$I$8:$I$31,0,IO$1)=JG7)*(OFFSET('Game Board'!$F$8:$F$31,0,IO$1)=JG4)*(OFFSET('Game Board'!$G$8:$G$31,0,IO$1)=OFFSET('Game Board'!$H$8:$H$31,0,IO$1))*1)+SUMPRODUCT((OFFSET('Game Board'!$F$8:$F$31,0,IO$1)=JG7)*(OFFSET('Game Board'!$I$8:$I$31,0,IO$1)=JG5)*(OFFSET('Game Board'!$G$8:$G$31,0,IO$1)=OFFSET('Game Board'!$H$8:$H$31,0,IO$1))*1)+SUMPRODUCT((OFFSET('Game Board'!$I$8:$I$31,0,IO$1)=JG7)*(OFFSET('Game Board'!$F$8:$F$31,0,IO$1)=JG5)*(OFFSET('Game Board'!$G$8:$G$31,0,IO$1)=OFFSET('Game Board'!$H$8:$H$31,0,IO$1))*1)+SUMPRODUCT((OFFSET('Game Board'!$F$8:$F$31,0,IO$1)=JG7)*(OFFSET('Game Board'!$I$8:$I$31,0,IO$1)=JG6)*(OFFSET('Game Board'!$G$8:$G$31,0,IO$1)=OFFSET('Game Board'!$H$8:$H$31,0,IO$1))*1)+SUMPRODUCT((OFFSET('Game Board'!$I$8:$I$31,0,IO$1)=JG7)*(OFFSET('Game Board'!$F$8:$F$31,0,IO$1)=JG6)*(OFFSET('Game Board'!$G$8:$G$31,0,IO$1)=OFFSET('Game Board'!$H$8:$H$31,0,IO$1))*1)</f>
        <v>3</v>
      </c>
      <c r="JL7" s="341">
        <f ca="1">SUMPRODUCT((OFFSET('Game Board'!$F$8:$F$31,0,IO$1)=JG7)*(OFFSET('Game Board'!$I$8:$I$31,0,IO$1)=JG4)*(OFFSET('Game Board'!$G$8:$G$31,0,IO$1)&lt;OFFSET('Game Board'!$H$8:$H$31,0,IO$1))*1)+SUMPRODUCT((OFFSET('Game Board'!$I$8:$I$31,0,IO$1)=JG7)*(OFFSET('Game Board'!$F$8:$F$31,0,IO$1)=JG4)*(OFFSET('Game Board'!$H$8:$H$31,0,IO$1)&lt;OFFSET('Game Board'!$G$8:$G$31,0,IO$1))*1)+SUMPRODUCT((OFFSET('Game Board'!$F$8:$F$31,0,IO$1)=JG7)*(OFFSET('Game Board'!$I$8:$I$31,0,IO$1)=JG5)*(OFFSET('Game Board'!$G$8:$G$31,0,IO$1)&lt;OFFSET('Game Board'!$H$8:$H$31,0,IO$1))*1)+SUMPRODUCT((OFFSET('Game Board'!$I$8:$I$31,0,IO$1)=JG7)*(OFFSET('Game Board'!$F$8:$F$31,0,IO$1)=JG5)*(OFFSET('Game Board'!$H$8:$H$31,0,IO$1)&lt;OFFSET('Game Board'!$G$8:$G$31,0,IO$1))*1)+SUMPRODUCT((OFFSET('Game Board'!$F$8:$F$31,0,IO$1)=JG7)*(OFFSET('Game Board'!$I$8:$I$31,0,IO$1)=JG6)*(OFFSET('Game Board'!$G$8:$G$31,0,IO$1)&lt;OFFSET('Game Board'!$H$8:$H$31,0,IO$1))*1)+SUMPRODUCT((OFFSET('Game Board'!$I$8:$I$31,0,IO$1)=JG7)*(OFFSET('Game Board'!$F$8:$F$31,0,IO$1)=JG6)*(OFFSET('Game Board'!$H$8:$H$31,0,IO$1)&lt;OFFSET('Game Board'!$G$8:$G$31,0,IO$1))*1)</f>
        <v>0</v>
      </c>
      <c r="JM7" s="341">
        <f ca="1">SUMIFS(OFFSET('Game Board'!$G$8:$G$31,0,IO$1),OFFSET('Game Board'!$F$8:$F$31,0,IO$1),JG7,OFFSET('Game Board'!$I$8:$I$31,0,IO$1),JG4)+SUMIFS(OFFSET('Game Board'!$G$8:$G$31,0,IO$1),OFFSET('Game Board'!$F$8:$F$31,0,IO$1),JG7,OFFSET('Game Board'!$I$8:$I$31,0,IO$1),JG5)+SUMIFS(OFFSET('Game Board'!$G$8:$G$31,0,IO$1),OFFSET('Game Board'!$F$8:$F$31,0,IO$1),JG7,OFFSET('Game Board'!$I$8:$I$31,0,IO$1),JG6)+SUMIFS(OFFSET('Game Board'!$H$8:$H$31,0,IO$1),OFFSET('Game Board'!$I$8:$I$31,0,IO$1),JG7,OFFSET('Game Board'!$F$8:$F$31,0,IO$1),JG4)+SUMIFS(OFFSET('Game Board'!$H$8:$H$31,0,IO$1),OFFSET('Game Board'!$I$8:$I$31,0,IO$1),JG7,OFFSET('Game Board'!$F$8:$F$31,0,IO$1),JG5)+SUMIFS(OFFSET('Game Board'!$H$8:$H$31,0,IO$1),OFFSET('Game Board'!$I$8:$I$31,0,IO$1),JG7,OFFSET('Game Board'!$F$8:$F$31,0,IO$1),JG6)</f>
        <v>0</v>
      </c>
      <c r="JN7" s="341">
        <f ca="1">SUMIFS(OFFSET('Game Board'!$H$8:$H$31,0,IO$1),OFFSET('Game Board'!$F$8:$F$31,0,IO$1),JG7,OFFSET('Game Board'!$I$8:$I$31,0,IO$1),JG4)+SUMIFS(OFFSET('Game Board'!$H$8:$H$31,0,IO$1),OFFSET('Game Board'!$F$8:$F$31,0,IO$1),JG7,OFFSET('Game Board'!$I$8:$I$31,0,IO$1),JG5)+SUMIFS(OFFSET('Game Board'!$H$8:$H$31,0,IO$1),OFFSET('Game Board'!$F$8:$F$31,0,IO$1),JG7,OFFSET('Game Board'!$I$8:$I$31,0,IO$1),JG6)+SUMIFS(OFFSET('Game Board'!$G$8:$G$31,0,IO$1),OFFSET('Game Board'!$I$8:$I$31,0,IO$1),JG7,OFFSET('Game Board'!$F$8:$F$31,0,IO$1),JG4)+SUMIFS(OFFSET('Game Board'!$G$8:$G$31,0,IO$1),OFFSET('Game Board'!$I$8:$I$31,0,IO$1),JG7,OFFSET('Game Board'!$F$8:$F$31,0,IO$1),JG5)+SUMIFS(OFFSET('Game Board'!$G$8:$G$31,0,IO$1),OFFSET('Game Board'!$I$8:$I$31,0,IO$1),JG7,OFFSET('Game Board'!$F$8:$F$31,0,IO$1),JG6)</f>
        <v>0</v>
      </c>
      <c r="JO7" s="341">
        <f t="shared" ca="1" si="38"/>
        <v>0</v>
      </c>
      <c r="JP7" s="341">
        <f t="shared" ca="1" si="39"/>
        <v>3</v>
      </c>
      <c r="JQ7" s="341">
        <f t="shared" ref="JQ7" ca="1" si="601">IF(JG7&lt;&gt;"",SUMPRODUCT((JF4:JF7=JF7)*(JP4:JP7&gt;JP7)*1),0)</f>
        <v>0</v>
      </c>
      <c r="JR7" s="341">
        <f t="shared" ref="JR7" ca="1" si="602">IF(JG7&lt;&gt;"",SUMPRODUCT((JQ4:JQ7=JQ7)*(JO4:JO7&gt;JO7)*1),0)</f>
        <v>0</v>
      </c>
      <c r="JS7" s="341">
        <f t="shared" ca="1" si="42"/>
        <v>0</v>
      </c>
      <c r="JT7" s="341">
        <f t="shared" ref="JT7" ca="1" si="603">IF(JG7&lt;&gt;"",SUMPRODUCT((JS4:JS7=JS7)*(JQ4:JQ7=JQ7)*(JM4:JM7&gt;JM7)*1),0)</f>
        <v>0</v>
      </c>
      <c r="JU7" s="341">
        <f t="shared" ca="1" si="44"/>
        <v>1</v>
      </c>
      <c r="JV7" s="341">
        <f ca="1">SUMPRODUCT((OFFSET('Game Board'!$F$8:$F$31,0,IO$1)=JH7)*(OFFSET('Game Board'!$I$8:$I$31,0,IO$1)=JH5)*(OFFSET('Game Board'!$G$8:$G$31,0,IO$1)&gt;OFFSET('Game Board'!$H$8:$H$31,0,IO$1))*1)+SUMPRODUCT((OFFSET('Game Board'!$I$8:$I$31,0,IO$1)=JH7)*(OFFSET('Game Board'!$F$8:$F$31,0,IO$1)=JH5)*(OFFSET('Game Board'!$H$8:$H$31,0,IO$1)&gt;OFFSET('Game Board'!$G$8:$G$31,0,IO$1))*1)+SUMPRODUCT((OFFSET('Game Board'!$F$8:$F$31,0,IO$1)=JH7)*(OFFSET('Game Board'!$I$8:$I$31,0,IO$1)=JH6)*(OFFSET('Game Board'!$G$8:$G$31,0,IO$1)&gt;OFFSET('Game Board'!$H$8:$H$31,0,IO$1))*1)+SUMPRODUCT((OFFSET('Game Board'!$I$8:$I$31,0,IO$1)=JH7)*(OFFSET('Game Board'!$F$8:$F$31,0,IO$1)=JH6)*(OFFSET('Game Board'!$H$8:$H$31,0,IO$1)&gt;OFFSET('Game Board'!$G$8:$G$31,0,IO$1))*1)</f>
        <v>0</v>
      </c>
      <c r="JW7" s="341">
        <f ca="1">SUMPRODUCT((OFFSET('Game Board'!$F$8:$F$31,0,IO$1)=JH7)*(OFFSET('Game Board'!$I$8:$I$31,0,IO$1)=JH5)*(OFFSET('Game Board'!$G$8:$G$31,0,IO$1)=OFFSET('Game Board'!$H$8:$H$31,0,IO$1))*1)+SUMPRODUCT((OFFSET('Game Board'!$I$8:$I$31,0,IO$1)=JH7)*(OFFSET('Game Board'!$F$8:$F$31,0,IO$1)=JH5)*(OFFSET('Game Board'!$G$8:$G$31,0,IO$1)=OFFSET('Game Board'!$H$8:$H$31,0,IO$1))*1)+SUMPRODUCT((OFFSET('Game Board'!$F$8:$F$31,0,IO$1)=JH7)*(OFFSET('Game Board'!$I$8:$I$31,0,IO$1)=JH6)*(OFFSET('Game Board'!$G$8:$G$31,0,IO$1)=OFFSET('Game Board'!$H$8:$H$31,0,IO$1))*1)+SUMPRODUCT((OFFSET('Game Board'!$I$8:$I$31,0,IO$1)=JH7)*(OFFSET('Game Board'!$F$8:$F$31,0,IO$1)=JH6)*(OFFSET('Game Board'!$G$8:$G$31,0,IO$1)=OFFSET('Game Board'!$H$8:$H$31,0,IO$1))*1)</f>
        <v>0</v>
      </c>
      <c r="JX7" s="341">
        <f ca="1">SUMPRODUCT((OFFSET('Game Board'!$F$8:$F$31,0,IO$1)=JH7)*(OFFSET('Game Board'!$I$8:$I$31,0,IO$1)=JH5)*(OFFSET('Game Board'!$G$8:$G$31,0,IO$1)&lt;OFFSET('Game Board'!$H$8:$H$31,0,IO$1))*1)+SUMPRODUCT((OFFSET('Game Board'!$I$8:$I$31,0,IO$1)=JH7)*(OFFSET('Game Board'!$F$8:$F$31,0,IO$1)=JH5)*(OFFSET('Game Board'!$H$8:$H$31,0,IO$1)&lt;OFFSET('Game Board'!$G$8:$G$31,0,IO$1))*1)+SUMPRODUCT((OFFSET('Game Board'!$F$8:$F$31,0,IO$1)=JH7)*(OFFSET('Game Board'!$I$8:$I$31,0,IO$1)=JH6)*(OFFSET('Game Board'!$G$8:$G$31,0,IO$1)&lt;OFFSET('Game Board'!$H$8:$H$31,0,IO$1))*1)+SUMPRODUCT((OFFSET('Game Board'!$I$8:$I$31,0,IO$1)=JH7)*(OFFSET('Game Board'!$F$8:$F$31,0,IO$1)=JH6)*(OFFSET('Game Board'!$H$8:$H$31,0,IO$1)&lt;OFFSET('Game Board'!$G$8:$G$31,0,IO$1))*1)</f>
        <v>0</v>
      </c>
      <c r="JY7" s="341">
        <f ca="1">SUMIFS(OFFSET('Game Board'!$G$8:$G$31,0,IO$1),OFFSET('Game Board'!$F$8:$F$31,0,IO$1),JH7,OFFSET('Game Board'!$I$8:$I$31,0,IO$1),JH5)+SUMIFS(OFFSET('Game Board'!$G$8:$G$31,0,IO$1),OFFSET('Game Board'!$F$8:$F$31,0,IO$1),JH7,OFFSET('Game Board'!$I$8:$I$31,0,IO$1),JH6)+SUMIFS(OFFSET('Game Board'!$H$8:$H$31,0,IO$1),OFFSET('Game Board'!$I$8:$I$31,0,IO$1),JH7,OFFSET('Game Board'!$F$8:$F$31,0,IO$1),JH5)+SUMIFS(OFFSET('Game Board'!$H$8:$H$31,0,IO$1),OFFSET('Game Board'!$I$8:$I$31,0,IO$1),JH7,OFFSET('Game Board'!$F$8:$F$31,0,IO$1),JH6)</f>
        <v>0</v>
      </c>
      <c r="JZ7" s="341">
        <f ca="1">SUMIFS(OFFSET('Game Board'!$G$8:$G$31,0,IO$1),OFFSET('Game Board'!$F$8:$F$31,0,IO$1),JH7,OFFSET('Game Board'!$I$8:$I$31,0,IO$1),JH5)+SUMIFS(OFFSET('Game Board'!$G$8:$G$31,0,IO$1),OFFSET('Game Board'!$F$8:$F$31,0,IO$1),JH7,OFFSET('Game Board'!$I$8:$I$31,0,IO$1),JH6)+SUMIFS(OFFSET('Game Board'!$H$8:$H$31,0,IO$1),OFFSET('Game Board'!$I$8:$I$31,0,IO$1),JH7,OFFSET('Game Board'!$F$8:$F$31,0,IO$1),JH5)+SUMIFS(OFFSET('Game Board'!$H$8:$H$31,0,IO$1),OFFSET('Game Board'!$I$8:$I$31,0,IO$1),JH7,OFFSET('Game Board'!$F$8:$F$31,0,IO$1),JH6)</f>
        <v>0</v>
      </c>
      <c r="KA7" s="341">
        <f t="shared" ca="1" si="263"/>
        <v>0</v>
      </c>
      <c r="KB7" s="341">
        <f t="shared" ca="1" si="264"/>
        <v>0</v>
      </c>
      <c r="KC7" s="341">
        <f t="shared" ref="KC7" ca="1" si="604">IF(JH7&lt;&gt;"",SUMPRODUCT((JF4:JF7=JF7)*(KB4:KB7&gt;KB7)*1),0)</f>
        <v>0</v>
      </c>
      <c r="KD7" s="341">
        <f t="shared" ref="KD7" ca="1" si="605">IF(JH7&lt;&gt;"",SUMPRODUCT((KC4:KC7=KC7)*(KA4:KA7&gt;KA7)*1),0)</f>
        <v>0</v>
      </c>
      <c r="KE7" s="341">
        <f t="shared" ca="1" si="267"/>
        <v>0</v>
      </c>
      <c r="KF7" s="341">
        <f t="shared" ref="KF7" ca="1" si="606">IF(JH7&lt;&gt;"",SUMPRODUCT((KE4:KE7=KE7)*(KC4:KC7=KC7)*(JY4:JY7&gt;JY7)*1),0)</f>
        <v>0</v>
      </c>
      <c r="KG7" s="341">
        <f t="shared" ca="1" si="45"/>
        <v>1</v>
      </c>
      <c r="KH7" s="341">
        <f ca="1">SUMPRODUCT((OFFSET('Game Board'!$F$8:$F$31,0,IO$1)=JI7)*(OFFSET('Game Board'!$I$8:$I$31,0,IO$1)=JI6)*(OFFSET('Game Board'!$G$8:$G$31,0,IO$1)&gt;OFFSET('Game Board'!$H$8:$H$31,0,IO$1))*1)+SUMPRODUCT((OFFSET('Game Board'!$I$8:$I$31,0,IO$1)=JI7)*(OFFSET('Game Board'!$F$8:$F$31,0,IO$1)=JI6)*(OFFSET('Game Board'!$H$8:$H$31,0,IO$1)&gt;OFFSET('Game Board'!$G$8:$G$31,0,IO$1))*1)</f>
        <v>0</v>
      </c>
      <c r="KI7" s="341">
        <f ca="1">SUMPRODUCT((OFFSET('Game Board'!$F$8:$F$31,0,IO$1)=JI7)*(OFFSET('Game Board'!$I$8:$I$31,0,IO$1)=JI6)*(OFFSET('Game Board'!$G$8:$G$31,0,IO$1)=OFFSET('Game Board'!$H$8:$H$31,0,IO$1))*1)+SUMPRODUCT((OFFSET('Game Board'!$I$8:$I$31,0,IO$1)=JI7)*(OFFSET('Game Board'!$F$8:$F$31,0,IO$1)=JI6)*(OFFSET('Game Board'!$H$8:$H$31,0,IO$1)=OFFSET('Game Board'!$G$8:$G$31,0,IO$1))*1)</f>
        <v>0</v>
      </c>
      <c r="KJ7" s="341">
        <f ca="1">SUMPRODUCT((OFFSET('Game Board'!$F$8:$F$31,0,IO$1)=JI7)*(OFFSET('Game Board'!$I$8:$I$31,0,IO$1)=JI6)*(OFFSET('Game Board'!$G$8:$G$31,0,IO$1)&lt;OFFSET('Game Board'!$H$8:$H$31,0,IO$1))*1)+SUMPRODUCT((OFFSET('Game Board'!$I$8:$I$31,0,IO$1)=JI7)*(OFFSET('Game Board'!$F$8:$F$31,0,IO$1)=JI6)*(OFFSET('Game Board'!$H$8:$H$31,0,IO$1)&lt;OFFSET('Game Board'!$G$8:$G$31,0,IO$1))*1)</f>
        <v>0</v>
      </c>
      <c r="KK7" s="341">
        <f ca="1">SUMIFS(OFFSET('Game Board'!$G$8:$G$31,0,IO$1),OFFSET('Game Board'!$F$8:$F$31,0,IO$1),JI7,OFFSET('Game Board'!$I$8:$I$31,0,IO$1),JI6)+SUMIFS(OFFSET('Game Board'!$H$8:$H$31,0,IO$1),OFFSET('Game Board'!$I$8:$I$31,0,IO$1),JI7,OFFSET('Game Board'!$F$8:$F$31,0,IO$1),JI6)</f>
        <v>0</v>
      </c>
      <c r="KL7" s="341">
        <f ca="1">SUMIFS(OFFSET('Game Board'!$G$8:$G$31,0,IO$1),OFFSET('Game Board'!$F$8:$F$31,0,IO$1),JI7,OFFSET('Game Board'!$I$8:$I$31,0,IO$1),JI6)+SUMIFS(OFFSET('Game Board'!$H$8:$H$31,0,IO$1),OFFSET('Game Board'!$I$8:$I$31,0,IO$1),JI7,OFFSET('Game Board'!$F$8:$F$31,0,IO$1),JI6)</f>
        <v>0</v>
      </c>
      <c r="KM7" s="341">
        <f t="shared" ca="1" si="436"/>
        <v>0</v>
      </c>
      <c r="KN7" s="341">
        <f t="shared" ca="1" si="437"/>
        <v>0</v>
      </c>
      <c r="KO7" s="341">
        <f t="shared" ref="KO7" ca="1" si="607">IF(JI7&lt;&gt;"",SUMPRODUCT((JR4:JR7=JR7)*(KN4:KN7&gt;KN7)*1),0)</f>
        <v>0</v>
      </c>
      <c r="KP7" s="341">
        <f t="shared" ref="KP7" ca="1" si="608">IF(JI7&lt;&gt;"",SUMPRODUCT((KO4:KO7=KO7)*(KM4:KM7&gt;KM7)*1),0)</f>
        <v>0</v>
      </c>
      <c r="KQ7" s="341">
        <f t="shared" ca="1" si="440"/>
        <v>0</v>
      </c>
      <c r="KR7" s="341">
        <f t="shared" ref="KR7" ca="1" si="609">IF(JI7&lt;&gt;"",SUMPRODUCT((KQ4:KQ7=KQ7)*(KO4:KO7=KO7)*(KK4:KK7&gt;KK7)*1),0)</f>
        <v>0</v>
      </c>
      <c r="KS7" s="341">
        <f t="shared" ca="1" si="46"/>
        <v>1</v>
      </c>
      <c r="KT7" s="341">
        <f t="shared" ref="KT7" ca="1" si="610">SUMPRODUCT((KS4:KS7=KS7)*(IV4:IV7&gt;IV7)*1)</f>
        <v>3</v>
      </c>
      <c r="KU7" s="341">
        <f t="shared" ca="1" si="48"/>
        <v>4</v>
      </c>
      <c r="KV7" s="341" t="str">
        <f t="shared" si="270"/>
        <v>New Zealand</v>
      </c>
      <c r="KW7" s="341">
        <f t="shared" ca="1" si="49"/>
        <v>0</v>
      </c>
      <c r="KX7" s="341">
        <f ca="1">SUMPRODUCT((OFFSET('Game Board'!$G$8:$G$31,0,KX$1)&lt;&gt;"")*(OFFSET('Game Board'!$F$8:$F$31,0,KX$1)=$C7)*(OFFSET('Game Board'!$G$8:$G$31,0,KX$1)&gt;OFFSET('Game Board'!$H$8:$H$31,0,KX$1))*1)+SUMPRODUCT((OFFSET('Game Board'!$G$8:$G$31,0,KX$1)&lt;&gt;"")*(OFFSET('Game Board'!$I$8:$I$31,0,KX$1)=$C7)*(OFFSET('Game Board'!$H$8:$H$31,0,KX$1)&gt;OFFSET('Game Board'!$G$8:$G$31,0,KX$1))*1)</f>
        <v>0</v>
      </c>
      <c r="KY7" s="341">
        <f ca="1">SUMPRODUCT((OFFSET('Game Board'!$G$8:$G$31,0,KX$1)&lt;&gt;"")*(OFFSET('Game Board'!$F$8:$F$31,0,KX$1)=$C7)*(OFFSET('Game Board'!$G$8:$G$31,0,KX$1)=OFFSET('Game Board'!$H$8:$H$31,0,KX$1))*1)+SUMPRODUCT((OFFSET('Game Board'!$G$8:$G$31,0,KX$1)&lt;&gt;"")*(OFFSET('Game Board'!$I$8:$I$31,0,KX$1)=$C7)*(OFFSET('Game Board'!$G$8:$G$31,0,KX$1)=OFFSET('Game Board'!$H$8:$H$31,0,KX$1))*1)</f>
        <v>0</v>
      </c>
      <c r="KZ7" s="341">
        <f ca="1">SUMPRODUCT((OFFSET('Game Board'!$G$8:$G$31,0,KX$1)&lt;&gt;"")*(OFFSET('Game Board'!$F$8:$F$31,0,KX$1)=$C7)*(OFFSET('Game Board'!$G$8:$G$31,0,KX$1)&lt;OFFSET('Game Board'!$H$8:$H$31,0,KX$1))*1)+SUMPRODUCT((OFFSET('Game Board'!$G$8:$G$31,0,KX$1)&lt;&gt;"")*(OFFSET('Game Board'!$I$8:$I$31,0,KX$1)=$C7)*(OFFSET('Game Board'!$H$8:$H$31,0,KX$1)&lt;OFFSET('Game Board'!$G$8:$G$31,0,KX$1))*1)</f>
        <v>0</v>
      </c>
      <c r="LA7" s="341">
        <f ca="1">SUMIF(OFFSET('Game Board'!$F$8:$F$31,0,KX$1),$C7,OFFSET('Game Board'!$G$8:$G$31,0,KX$1))+SUMIF(OFFSET('Game Board'!$I$8:$I$31,0,KX$1),$C7,OFFSET('Game Board'!$H$8:$H$31,0,KX$1))</f>
        <v>0</v>
      </c>
      <c r="LB7" s="341">
        <f ca="1">SUMIF(OFFSET('Game Board'!$F$8:$F$31,0,KX$1),$C7,OFFSET('Game Board'!$H$8:$H$31,0,KX$1))+SUMIF(OFFSET('Game Board'!$I$8:$I$31,0,KX$1),$C7,OFFSET('Game Board'!$G$8:$G$31,0,KX$1))</f>
        <v>0</v>
      </c>
      <c r="LC7" s="341">
        <f t="shared" ca="1" si="50"/>
        <v>0</v>
      </c>
      <c r="LD7" s="341">
        <f t="shared" ca="1" si="51"/>
        <v>0</v>
      </c>
      <c r="LE7" s="341">
        <f t="shared" ca="1" si="271"/>
        <v>13</v>
      </c>
      <c r="LF7" s="341">
        <f>'Tournament Setup'!$F9</f>
        <v>0</v>
      </c>
      <c r="LG7" s="341">
        <f t="shared" ref="LG7" ca="1" si="611">RANK(LD7,LD4:LD7)</f>
        <v>1</v>
      </c>
      <c r="LH7" s="341">
        <f t="shared" ref="LH7" ca="1" si="612">SUMPRODUCT((LG4:LG7=LG7)*(LC4:LC7&gt;LC7)*1)</f>
        <v>0</v>
      </c>
      <c r="LI7" s="341">
        <f t="shared" ca="1" si="54"/>
        <v>1</v>
      </c>
      <c r="LJ7" s="341">
        <f t="shared" ref="LJ7" ca="1" si="613">SUMPRODUCT((LG4:LG7=LG7)*(LC4:LC7=LC7)*(LA4:LA7&gt;LA7)*1)</f>
        <v>0</v>
      </c>
      <c r="LK7" s="341">
        <f t="shared" ca="1" si="56"/>
        <v>1</v>
      </c>
      <c r="LL7" s="341">
        <f t="shared" ref="LL7" ca="1" si="614">RANK(LK7,LK4:LK7,1)+COUNTIF(LK4:LK7,LK7)-1</f>
        <v>4</v>
      </c>
      <c r="LM7" s="341">
        <v>4</v>
      </c>
      <c r="LN7" s="341" t="str">
        <f t="shared" ref="LN7" ca="1" si="615">INDEX(KV4:KV7,MATCH(LM7,LL4:LL7,0),0)</f>
        <v>New Zealand</v>
      </c>
      <c r="LO7" s="341">
        <f t="shared" ref="LO7" ca="1" si="616">INDEX(LK4:LK7,MATCH(LN7,KV4:KV7,0),0)</f>
        <v>1</v>
      </c>
      <c r="LP7" s="341" t="str">
        <f t="shared" ca="1" si="449"/>
        <v>New Zealand</v>
      </c>
      <c r="LQ7" s="341" t="str">
        <f t="shared" ref="LQ7" ca="1" si="617">IF(AND(LQ6&lt;&gt;"",LO7=2),LN7,"")</f>
        <v/>
      </c>
      <c r="LR7" s="341" t="str">
        <f t="shared" ref="LR7" ca="1" si="618">IF(AND(LR6&lt;&gt;"",LO7=3),LN7,"")</f>
        <v/>
      </c>
      <c r="LS7" s="341">
        <f ca="1">SUMPRODUCT((OFFSET('Game Board'!$F$8:$F$31,0,KX$1)=LP7)*(OFFSET('Game Board'!$I$8:$I$31,0,KX$1)=LP4)*(OFFSET('Game Board'!$G$8:$G$31,0,KX$1)&gt;OFFSET('Game Board'!$H$8:$H$31,0,KX$1))*1)+SUMPRODUCT((OFFSET('Game Board'!$I$8:$I$31,0,KX$1)=LP7)*(OFFSET('Game Board'!$F$8:$F$31,0,KX$1)=LP4)*(OFFSET('Game Board'!$H$8:$H$31,0,KX$1)&gt;OFFSET('Game Board'!$G$8:$G$31,0,KX$1))*1)+SUMPRODUCT((OFFSET('Game Board'!$F$8:$F$31,0,KX$1)=LP7)*(OFFSET('Game Board'!$I$8:$I$31,0,KX$1)=LP5)*(OFFSET('Game Board'!$G$8:$G$31,0,KX$1)&gt;OFFSET('Game Board'!$H$8:$H$31,0,KX$1))*1)+SUMPRODUCT((OFFSET('Game Board'!$I$8:$I$31,0,KX$1)=LP7)*(OFFSET('Game Board'!$F$8:$F$31,0,KX$1)=LP5)*(OFFSET('Game Board'!$H$8:$H$31,0,KX$1)&gt;OFFSET('Game Board'!$G$8:$G$31,0,KX$1))*1)+SUMPRODUCT((OFFSET('Game Board'!$F$8:$F$31,0,KX$1)=LP7)*(OFFSET('Game Board'!$I$8:$I$31,0,KX$1)=LP6)*(OFFSET('Game Board'!$G$8:$G$31,0,KX$1)&gt;OFFSET('Game Board'!$H$8:$H$31,0,KX$1))*1)+SUMPRODUCT((OFFSET('Game Board'!$I$8:$I$31,0,KX$1)=LP7)*(OFFSET('Game Board'!$F$8:$F$31,0,KX$1)=LP6)*(OFFSET('Game Board'!$H$8:$H$31,0,KX$1)&gt;OFFSET('Game Board'!$G$8:$G$31,0,KX$1))*1)</f>
        <v>0</v>
      </c>
      <c r="LT7" s="341">
        <f ca="1">SUMPRODUCT((OFFSET('Game Board'!$F$8:$F$31,0,KX$1)=LP7)*(OFFSET('Game Board'!$I$8:$I$31,0,KX$1)=LP4)*(OFFSET('Game Board'!$G$8:$G$31,0,KX$1)=OFFSET('Game Board'!$H$8:$H$31,0,KX$1))*1)+SUMPRODUCT((OFFSET('Game Board'!$I$8:$I$31,0,KX$1)=LP7)*(OFFSET('Game Board'!$F$8:$F$31,0,KX$1)=LP4)*(OFFSET('Game Board'!$G$8:$G$31,0,KX$1)=OFFSET('Game Board'!$H$8:$H$31,0,KX$1))*1)+SUMPRODUCT((OFFSET('Game Board'!$F$8:$F$31,0,KX$1)=LP7)*(OFFSET('Game Board'!$I$8:$I$31,0,KX$1)=LP5)*(OFFSET('Game Board'!$G$8:$G$31,0,KX$1)=OFFSET('Game Board'!$H$8:$H$31,0,KX$1))*1)+SUMPRODUCT((OFFSET('Game Board'!$I$8:$I$31,0,KX$1)=LP7)*(OFFSET('Game Board'!$F$8:$F$31,0,KX$1)=LP5)*(OFFSET('Game Board'!$G$8:$G$31,0,KX$1)=OFFSET('Game Board'!$H$8:$H$31,0,KX$1))*1)+SUMPRODUCT((OFFSET('Game Board'!$F$8:$F$31,0,KX$1)=LP7)*(OFFSET('Game Board'!$I$8:$I$31,0,KX$1)=LP6)*(OFFSET('Game Board'!$G$8:$G$31,0,KX$1)=OFFSET('Game Board'!$H$8:$H$31,0,KX$1))*1)+SUMPRODUCT((OFFSET('Game Board'!$I$8:$I$31,0,KX$1)=LP7)*(OFFSET('Game Board'!$F$8:$F$31,0,KX$1)=LP6)*(OFFSET('Game Board'!$G$8:$G$31,0,KX$1)=OFFSET('Game Board'!$H$8:$H$31,0,KX$1))*1)</f>
        <v>3</v>
      </c>
      <c r="LU7" s="341">
        <f ca="1">SUMPRODUCT((OFFSET('Game Board'!$F$8:$F$31,0,KX$1)=LP7)*(OFFSET('Game Board'!$I$8:$I$31,0,KX$1)=LP4)*(OFFSET('Game Board'!$G$8:$G$31,0,KX$1)&lt;OFFSET('Game Board'!$H$8:$H$31,0,KX$1))*1)+SUMPRODUCT((OFFSET('Game Board'!$I$8:$I$31,0,KX$1)=LP7)*(OFFSET('Game Board'!$F$8:$F$31,0,KX$1)=LP4)*(OFFSET('Game Board'!$H$8:$H$31,0,KX$1)&lt;OFFSET('Game Board'!$G$8:$G$31,0,KX$1))*1)+SUMPRODUCT((OFFSET('Game Board'!$F$8:$F$31,0,KX$1)=LP7)*(OFFSET('Game Board'!$I$8:$I$31,0,KX$1)=LP5)*(OFFSET('Game Board'!$G$8:$G$31,0,KX$1)&lt;OFFSET('Game Board'!$H$8:$H$31,0,KX$1))*1)+SUMPRODUCT((OFFSET('Game Board'!$I$8:$I$31,0,KX$1)=LP7)*(OFFSET('Game Board'!$F$8:$F$31,0,KX$1)=LP5)*(OFFSET('Game Board'!$H$8:$H$31,0,KX$1)&lt;OFFSET('Game Board'!$G$8:$G$31,0,KX$1))*1)+SUMPRODUCT((OFFSET('Game Board'!$F$8:$F$31,0,KX$1)=LP7)*(OFFSET('Game Board'!$I$8:$I$31,0,KX$1)=LP6)*(OFFSET('Game Board'!$G$8:$G$31,0,KX$1)&lt;OFFSET('Game Board'!$H$8:$H$31,0,KX$1))*1)+SUMPRODUCT((OFFSET('Game Board'!$I$8:$I$31,0,KX$1)=LP7)*(OFFSET('Game Board'!$F$8:$F$31,0,KX$1)=LP6)*(OFFSET('Game Board'!$H$8:$H$31,0,KX$1)&lt;OFFSET('Game Board'!$G$8:$G$31,0,KX$1))*1)</f>
        <v>0</v>
      </c>
      <c r="LV7" s="341">
        <f ca="1">SUMIFS(OFFSET('Game Board'!$G$8:$G$31,0,KX$1),OFFSET('Game Board'!$F$8:$F$31,0,KX$1),LP7,OFFSET('Game Board'!$I$8:$I$31,0,KX$1),LP4)+SUMIFS(OFFSET('Game Board'!$G$8:$G$31,0,KX$1),OFFSET('Game Board'!$F$8:$F$31,0,KX$1),LP7,OFFSET('Game Board'!$I$8:$I$31,0,KX$1),LP5)+SUMIFS(OFFSET('Game Board'!$G$8:$G$31,0,KX$1),OFFSET('Game Board'!$F$8:$F$31,0,KX$1),LP7,OFFSET('Game Board'!$I$8:$I$31,0,KX$1),LP6)+SUMIFS(OFFSET('Game Board'!$H$8:$H$31,0,KX$1),OFFSET('Game Board'!$I$8:$I$31,0,KX$1),LP7,OFFSET('Game Board'!$F$8:$F$31,0,KX$1),LP4)+SUMIFS(OFFSET('Game Board'!$H$8:$H$31,0,KX$1),OFFSET('Game Board'!$I$8:$I$31,0,KX$1),LP7,OFFSET('Game Board'!$F$8:$F$31,0,KX$1),LP5)+SUMIFS(OFFSET('Game Board'!$H$8:$H$31,0,KX$1),OFFSET('Game Board'!$I$8:$I$31,0,KX$1),LP7,OFFSET('Game Board'!$F$8:$F$31,0,KX$1),LP6)</f>
        <v>0</v>
      </c>
      <c r="LW7" s="341">
        <f ca="1">SUMIFS(OFFSET('Game Board'!$H$8:$H$31,0,KX$1),OFFSET('Game Board'!$F$8:$F$31,0,KX$1),LP7,OFFSET('Game Board'!$I$8:$I$31,0,KX$1),LP4)+SUMIFS(OFFSET('Game Board'!$H$8:$H$31,0,KX$1),OFFSET('Game Board'!$F$8:$F$31,0,KX$1),LP7,OFFSET('Game Board'!$I$8:$I$31,0,KX$1),LP5)+SUMIFS(OFFSET('Game Board'!$H$8:$H$31,0,KX$1),OFFSET('Game Board'!$F$8:$F$31,0,KX$1),LP7,OFFSET('Game Board'!$I$8:$I$31,0,KX$1),LP6)+SUMIFS(OFFSET('Game Board'!$G$8:$G$31,0,KX$1),OFFSET('Game Board'!$I$8:$I$31,0,KX$1),LP7,OFFSET('Game Board'!$F$8:$F$31,0,KX$1),LP4)+SUMIFS(OFFSET('Game Board'!$G$8:$G$31,0,KX$1),OFFSET('Game Board'!$I$8:$I$31,0,KX$1),LP7,OFFSET('Game Board'!$F$8:$F$31,0,KX$1),LP5)+SUMIFS(OFFSET('Game Board'!$G$8:$G$31,0,KX$1),OFFSET('Game Board'!$I$8:$I$31,0,KX$1),LP7,OFFSET('Game Board'!$F$8:$F$31,0,KX$1),LP6)</f>
        <v>0</v>
      </c>
      <c r="LX7" s="341">
        <f t="shared" ca="1" si="61"/>
        <v>0</v>
      </c>
      <c r="LY7" s="341">
        <f t="shared" ca="1" si="62"/>
        <v>3</v>
      </c>
      <c r="LZ7" s="341">
        <f t="shared" ref="LZ7" ca="1" si="619">IF(LP7&lt;&gt;"",SUMPRODUCT((LO4:LO7=LO7)*(LY4:LY7&gt;LY7)*1),0)</f>
        <v>0</v>
      </c>
      <c r="MA7" s="341">
        <f t="shared" ref="MA7" ca="1" si="620">IF(LP7&lt;&gt;"",SUMPRODUCT((LZ4:LZ7=LZ7)*(LX4:LX7&gt;LX7)*1),0)</f>
        <v>0</v>
      </c>
      <c r="MB7" s="341">
        <f t="shared" ca="1" si="65"/>
        <v>0</v>
      </c>
      <c r="MC7" s="341">
        <f t="shared" ref="MC7" ca="1" si="621">IF(LP7&lt;&gt;"",SUMPRODUCT((MB4:MB7=MB7)*(LZ4:LZ7=LZ7)*(LV4:LV7&gt;LV7)*1),0)</f>
        <v>0</v>
      </c>
      <c r="MD7" s="341">
        <f t="shared" ca="1" si="67"/>
        <v>1</v>
      </c>
      <c r="ME7" s="341">
        <f ca="1">SUMPRODUCT((OFFSET('Game Board'!$F$8:$F$31,0,KX$1)=LQ7)*(OFFSET('Game Board'!$I$8:$I$31,0,KX$1)=LQ5)*(OFFSET('Game Board'!$G$8:$G$31,0,KX$1)&gt;OFFSET('Game Board'!$H$8:$H$31,0,KX$1))*1)+SUMPRODUCT((OFFSET('Game Board'!$I$8:$I$31,0,KX$1)=LQ7)*(OFFSET('Game Board'!$F$8:$F$31,0,KX$1)=LQ5)*(OFFSET('Game Board'!$H$8:$H$31,0,KX$1)&gt;OFFSET('Game Board'!$G$8:$G$31,0,KX$1))*1)+SUMPRODUCT((OFFSET('Game Board'!$F$8:$F$31,0,KX$1)=LQ7)*(OFFSET('Game Board'!$I$8:$I$31,0,KX$1)=LQ6)*(OFFSET('Game Board'!$G$8:$G$31,0,KX$1)&gt;OFFSET('Game Board'!$H$8:$H$31,0,KX$1))*1)+SUMPRODUCT((OFFSET('Game Board'!$I$8:$I$31,0,KX$1)=LQ7)*(OFFSET('Game Board'!$F$8:$F$31,0,KX$1)=LQ6)*(OFFSET('Game Board'!$H$8:$H$31,0,KX$1)&gt;OFFSET('Game Board'!$G$8:$G$31,0,KX$1))*1)</f>
        <v>0</v>
      </c>
      <c r="MF7" s="341">
        <f ca="1">SUMPRODUCT((OFFSET('Game Board'!$F$8:$F$31,0,KX$1)=LQ7)*(OFFSET('Game Board'!$I$8:$I$31,0,KX$1)=LQ5)*(OFFSET('Game Board'!$G$8:$G$31,0,KX$1)=OFFSET('Game Board'!$H$8:$H$31,0,KX$1))*1)+SUMPRODUCT((OFFSET('Game Board'!$I$8:$I$31,0,KX$1)=LQ7)*(OFFSET('Game Board'!$F$8:$F$31,0,KX$1)=LQ5)*(OFFSET('Game Board'!$G$8:$G$31,0,KX$1)=OFFSET('Game Board'!$H$8:$H$31,0,KX$1))*1)+SUMPRODUCT((OFFSET('Game Board'!$F$8:$F$31,0,KX$1)=LQ7)*(OFFSET('Game Board'!$I$8:$I$31,0,KX$1)=LQ6)*(OFFSET('Game Board'!$G$8:$G$31,0,KX$1)=OFFSET('Game Board'!$H$8:$H$31,0,KX$1))*1)+SUMPRODUCT((OFFSET('Game Board'!$I$8:$I$31,0,KX$1)=LQ7)*(OFFSET('Game Board'!$F$8:$F$31,0,KX$1)=LQ6)*(OFFSET('Game Board'!$G$8:$G$31,0,KX$1)=OFFSET('Game Board'!$H$8:$H$31,0,KX$1))*1)</f>
        <v>0</v>
      </c>
      <c r="MG7" s="341">
        <f ca="1">SUMPRODUCT((OFFSET('Game Board'!$F$8:$F$31,0,KX$1)=LQ7)*(OFFSET('Game Board'!$I$8:$I$31,0,KX$1)=LQ5)*(OFFSET('Game Board'!$G$8:$G$31,0,KX$1)&lt;OFFSET('Game Board'!$H$8:$H$31,0,KX$1))*1)+SUMPRODUCT((OFFSET('Game Board'!$I$8:$I$31,0,KX$1)=LQ7)*(OFFSET('Game Board'!$F$8:$F$31,0,KX$1)=LQ5)*(OFFSET('Game Board'!$H$8:$H$31,0,KX$1)&lt;OFFSET('Game Board'!$G$8:$G$31,0,KX$1))*1)+SUMPRODUCT((OFFSET('Game Board'!$F$8:$F$31,0,KX$1)=LQ7)*(OFFSET('Game Board'!$I$8:$I$31,0,KX$1)=LQ6)*(OFFSET('Game Board'!$G$8:$G$31,0,KX$1)&lt;OFFSET('Game Board'!$H$8:$H$31,0,KX$1))*1)+SUMPRODUCT((OFFSET('Game Board'!$I$8:$I$31,0,KX$1)=LQ7)*(OFFSET('Game Board'!$F$8:$F$31,0,KX$1)=LQ6)*(OFFSET('Game Board'!$H$8:$H$31,0,KX$1)&lt;OFFSET('Game Board'!$G$8:$G$31,0,KX$1))*1)</f>
        <v>0</v>
      </c>
      <c r="MH7" s="341">
        <f ca="1">SUMIFS(OFFSET('Game Board'!$G$8:$G$31,0,KX$1),OFFSET('Game Board'!$F$8:$F$31,0,KX$1),LQ7,OFFSET('Game Board'!$I$8:$I$31,0,KX$1),LQ5)+SUMIFS(OFFSET('Game Board'!$G$8:$G$31,0,KX$1),OFFSET('Game Board'!$F$8:$F$31,0,KX$1),LQ7,OFFSET('Game Board'!$I$8:$I$31,0,KX$1),LQ6)+SUMIFS(OFFSET('Game Board'!$H$8:$H$31,0,KX$1),OFFSET('Game Board'!$I$8:$I$31,0,KX$1),LQ7,OFFSET('Game Board'!$F$8:$F$31,0,KX$1),LQ5)+SUMIFS(OFFSET('Game Board'!$H$8:$H$31,0,KX$1),OFFSET('Game Board'!$I$8:$I$31,0,KX$1),LQ7,OFFSET('Game Board'!$F$8:$F$31,0,KX$1),LQ6)</f>
        <v>0</v>
      </c>
      <c r="MI7" s="341">
        <f ca="1">SUMIFS(OFFSET('Game Board'!$G$8:$G$31,0,KX$1),OFFSET('Game Board'!$F$8:$F$31,0,KX$1),LQ7,OFFSET('Game Board'!$I$8:$I$31,0,KX$1),LQ5)+SUMIFS(OFFSET('Game Board'!$G$8:$G$31,0,KX$1),OFFSET('Game Board'!$F$8:$F$31,0,KX$1),LQ7,OFFSET('Game Board'!$I$8:$I$31,0,KX$1),LQ6)+SUMIFS(OFFSET('Game Board'!$H$8:$H$31,0,KX$1),OFFSET('Game Board'!$I$8:$I$31,0,KX$1),LQ7,OFFSET('Game Board'!$F$8:$F$31,0,KX$1),LQ5)+SUMIFS(OFFSET('Game Board'!$H$8:$H$31,0,KX$1),OFFSET('Game Board'!$I$8:$I$31,0,KX$1),LQ7,OFFSET('Game Board'!$F$8:$F$31,0,KX$1),LQ6)</f>
        <v>0</v>
      </c>
      <c r="MJ7" s="341">
        <f t="shared" ca="1" si="283"/>
        <v>0</v>
      </c>
      <c r="MK7" s="341">
        <f t="shared" ca="1" si="284"/>
        <v>0</v>
      </c>
      <c r="ML7" s="341">
        <f t="shared" ref="ML7" ca="1" si="622">IF(LQ7&lt;&gt;"",SUMPRODUCT((LO4:LO7=LO7)*(MK4:MK7&gt;MK7)*1),0)</f>
        <v>0</v>
      </c>
      <c r="MM7" s="341">
        <f t="shared" ref="MM7" ca="1" si="623">IF(LQ7&lt;&gt;"",SUMPRODUCT((ML4:ML7=ML7)*(MJ4:MJ7&gt;MJ7)*1),0)</f>
        <v>0</v>
      </c>
      <c r="MN7" s="341">
        <f t="shared" ca="1" si="287"/>
        <v>0</v>
      </c>
      <c r="MO7" s="341">
        <f t="shared" ref="MO7" ca="1" si="624">IF(LQ7&lt;&gt;"",SUMPRODUCT((MN4:MN7=MN7)*(ML4:ML7=ML7)*(MH4:MH7&gt;MH7)*1),0)</f>
        <v>0</v>
      </c>
      <c r="MP7" s="341">
        <f t="shared" ca="1" si="68"/>
        <v>1</v>
      </c>
      <c r="MQ7" s="341">
        <f ca="1">SUMPRODUCT((OFFSET('Game Board'!$F$8:$F$31,0,KX$1)=LR7)*(OFFSET('Game Board'!$I$8:$I$31,0,KX$1)=LR6)*(OFFSET('Game Board'!$G$8:$G$31,0,KX$1)&gt;OFFSET('Game Board'!$H$8:$H$31,0,KX$1))*1)+SUMPRODUCT((OFFSET('Game Board'!$I$8:$I$31,0,KX$1)=LR7)*(OFFSET('Game Board'!$F$8:$F$31,0,KX$1)=LR6)*(OFFSET('Game Board'!$H$8:$H$31,0,KX$1)&gt;OFFSET('Game Board'!$G$8:$G$31,0,KX$1))*1)</f>
        <v>0</v>
      </c>
      <c r="MR7" s="341">
        <f ca="1">SUMPRODUCT((OFFSET('Game Board'!$F$8:$F$31,0,KX$1)=LR7)*(OFFSET('Game Board'!$I$8:$I$31,0,KX$1)=LR6)*(OFFSET('Game Board'!$G$8:$G$31,0,KX$1)=OFFSET('Game Board'!$H$8:$H$31,0,KX$1))*1)+SUMPRODUCT((OFFSET('Game Board'!$I$8:$I$31,0,KX$1)=LR7)*(OFFSET('Game Board'!$F$8:$F$31,0,KX$1)=LR6)*(OFFSET('Game Board'!$H$8:$H$31,0,KX$1)=OFFSET('Game Board'!$G$8:$G$31,0,KX$1))*1)</f>
        <v>0</v>
      </c>
      <c r="MS7" s="341">
        <f ca="1">SUMPRODUCT((OFFSET('Game Board'!$F$8:$F$31,0,KX$1)=LR7)*(OFFSET('Game Board'!$I$8:$I$31,0,KX$1)=LR6)*(OFFSET('Game Board'!$G$8:$G$31,0,KX$1)&lt;OFFSET('Game Board'!$H$8:$H$31,0,KX$1))*1)+SUMPRODUCT((OFFSET('Game Board'!$I$8:$I$31,0,KX$1)=LR7)*(OFFSET('Game Board'!$F$8:$F$31,0,KX$1)=LR6)*(OFFSET('Game Board'!$H$8:$H$31,0,KX$1)&lt;OFFSET('Game Board'!$G$8:$G$31,0,KX$1))*1)</f>
        <v>0</v>
      </c>
      <c r="MT7" s="341">
        <f ca="1">SUMIFS(OFFSET('Game Board'!$G$8:$G$31,0,KX$1),OFFSET('Game Board'!$F$8:$F$31,0,KX$1),LR7,OFFSET('Game Board'!$I$8:$I$31,0,KX$1),LR6)+SUMIFS(OFFSET('Game Board'!$H$8:$H$31,0,KX$1),OFFSET('Game Board'!$I$8:$I$31,0,KX$1),LR7,OFFSET('Game Board'!$F$8:$F$31,0,KX$1),LR6)</f>
        <v>0</v>
      </c>
      <c r="MU7" s="341">
        <f ca="1">SUMIFS(OFFSET('Game Board'!$G$8:$G$31,0,KX$1),OFFSET('Game Board'!$F$8:$F$31,0,KX$1),LR7,OFFSET('Game Board'!$I$8:$I$31,0,KX$1),LR6)+SUMIFS(OFFSET('Game Board'!$H$8:$H$31,0,KX$1),OFFSET('Game Board'!$I$8:$I$31,0,KX$1),LR7,OFFSET('Game Board'!$F$8:$F$31,0,KX$1),LR6)</f>
        <v>0</v>
      </c>
      <c r="MV7" s="341">
        <f t="shared" ca="1" si="458"/>
        <v>0</v>
      </c>
      <c r="MW7" s="341">
        <f t="shared" ca="1" si="459"/>
        <v>0</v>
      </c>
      <c r="MX7" s="341">
        <f t="shared" ref="MX7" ca="1" si="625">IF(LR7&lt;&gt;"",SUMPRODUCT((MA4:MA7=MA7)*(MW4:MW7&gt;MW7)*1),0)</f>
        <v>0</v>
      </c>
      <c r="MY7" s="341">
        <f t="shared" ref="MY7" ca="1" si="626">IF(LR7&lt;&gt;"",SUMPRODUCT((MX4:MX7=MX7)*(MV4:MV7&gt;MV7)*1),0)</f>
        <v>0</v>
      </c>
      <c r="MZ7" s="341">
        <f t="shared" ca="1" si="462"/>
        <v>0</v>
      </c>
      <c r="NA7" s="341">
        <f t="shared" ref="NA7" ca="1" si="627">IF(LR7&lt;&gt;"",SUMPRODUCT((MZ4:MZ7=MZ7)*(MX4:MX7=MX7)*(MT4:MT7&gt;MT7)*1),0)</f>
        <v>0</v>
      </c>
      <c r="NB7" s="341">
        <f t="shared" ca="1" si="69"/>
        <v>1</v>
      </c>
      <c r="NC7" s="341">
        <f t="shared" ref="NC7" ca="1" si="628">SUMPRODUCT((NB4:NB7=NB7)*(LE4:LE7&gt;LE7)*1)</f>
        <v>3</v>
      </c>
      <c r="ND7" s="341">
        <f t="shared" ca="1" si="71"/>
        <v>4</v>
      </c>
      <c r="NE7" s="341" t="str">
        <f t="shared" si="290"/>
        <v>New Zealand</v>
      </c>
      <c r="NF7" s="341">
        <f t="shared" ca="1" si="72"/>
        <v>0</v>
      </c>
      <c r="NG7" s="341">
        <f ca="1">SUMPRODUCT((OFFSET('Game Board'!$G$8:$G$31,0,NG$1)&lt;&gt;"")*(OFFSET('Game Board'!$F$8:$F$31,0,NG$1)=$C7)*(OFFSET('Game Board'!$G$8:$G$31,0,NG$1)&gt;OFFSET('Game Board'!$H$8:$H$31,0,NG$1))*1)+SUMPRODUCT((OFFSET('Game Board'!$G$8:$G$31,0,NG$1)&lt;&gt;"")*(OFFSET('Game Board'!$I$8:$I$31,0,NG$1)=$C7)*(OFFSET('Game Board'!$H$8:$H$31,0,NG$1)&gt;OFFSET('Game Board'!$G$8:$G$31,0,NG$1))*1)</f>
        <v>0</v>
      </c>
      <c r="NH7" s="341">
        <f ca="1">SUMPRODUCT((OFFSET('Game Board'!$G$8:$G$31,0,NG$1)&lt;&gt;"")*(OFFSET('Game Board'!$F$8:$F$31,0,NG$1)=$C7)*(OFFSET('Game Board'!$G$8:$G$31,0,NG$1)=OFFSET('Game Board'!$H$8:$H$31,0,NG$1))*1)+SUMPRODUCT((OFFSET('Game Board'!$G$8:$G$31,0,NG$1)&lt;&gt;"")*(OFFSET('Game Board'!$I$8:$I$31,0,NG$1)=$C7)*(OFFSET('Game Board'!$G$8:$G$31,0,NG$1)=OFFSET('Game Board'!$H$8:$H$31,0,NG$1))*1)</f>
        <v>0</v>
      </c>
      <c r="NI7" s="341">
        <f ca="1">SUMPRODUCT((OFFSET('Game Board'!$G$8:$G$31,0,NG$1)&lt;&gt;"")*(OFFSET('Game Board'!$F$8:$F$31,0,NG$1)=$C7)*(OFFSET('Game Board'!$G$8:$G$31,0,NG$1)&lt;OFFSET('Game Board'!$H$8:$H$31,0,NG$1))*1)+SUMPRODUCT((OFFSET('Game Board'!$G$8:$G$31,0,NG$1)&lt;&gt;"")*(OFFSET('Game Board'!$I$8:$I$31,0,NG$1)=$C7)*(OFFSET('Game Board'!$H$8:$H$31,0,NG$1)&lt;OFFSET('Game Board'!$G$8:$G$31,0,NG$1))*1)</f>
        <v>0</v>
      </c>
      <c r="NJ7" s="341">
        <f ca="1">SUMIF(OFFSET('Game Board'!$F$8:$F$31,0,NG$1),$C7,OFFSET('Game Board'!$G$8:$G$31,0,NG$1))+SUMIF(OFFSET('Game Board'!$I$8:$I$31,0,NG$1),$C7,OFFSET('Game Board'!$H$8:$H$31,0,NG$1))</f>
        <v>0</v>
      </c>
      <c r="NK7" s="341">
        <f ca="1">SUMIF(OFFSET('Game Board'!$F$8:$F$31,0,NG$1),$C7,OFFSET('Game Board'!$H$8:$H$31,0,NG$1))+SUMIF(OFFSET('Game Board'!$I$8:$I$31,0,NG$1),$C7,OFFSET('Game Board'!$G$8:$G$31,0,NG$1))</f>
        <v>0</v>
      </c>
      <c r="NL7" s="341">
        <f t="shared" ca="1" si="73"/>
        <v>0</v>
      </c>
      <c r="NM7" s="341">
        <f t="shared" ca="1" si="74"/>
        <v>0</v>
      </c>
      <c r="NN7" s="341">
        <f t="shared" ca="1" si="291"/>
        <v>13</v>
      </c>
      <c r="NO7" s="341">
        <f>'Tournament Setup'!$F9</f>
        <v>0</v>
      </c>
      <c r="NP7" s="341">
        <f t="shared" ref="NP7" ca="1" si="629">RANK(NM7,NM4:NM7)</f>
        <v>1</v>
      </c>
      <c r="NQ7" s="341">
        <f t="shared" ref="NQ7" ca="1" si="630">SUMPRODUCT((NP4:NP7=NP7)*(NL4:NL7&gt;NL7)*1)</f>
        <v>0</v>
      </c>
      <c r="NR7" s="341">
        <f t="shared" ca="1" si="77"/>
        <v>1</v>
      </c>
      <c r="NS7" s="341">
        <f t="shared" ref="NS7" ca="1" si="631">SUMPRODUCT((NP4:NP7=NP7)*(NL4:NL7=NL7)*(NJ4:NJ7&gt;NJ7)*1)</f>
        <v>0</v>
      </c>
      <c r="NT7" s="341">
        <f t="shared" ca="1" si="79"/>
        <v>1</v>
      </c>
      <c r="NU7" s="341">
        <f t="shared" ref="NU7" ca="1" si="632">RANK(NT7,NT4:NT7,1)+COUNTIF(NT4:NT7,NT7)-1</f>
        <v>4</v>
      </c>
      <c r="NV7" s="341">
        <v>4</v>
      </c>
      <c r="NW7" s="341" t="str">
        <f t="shared" ref="NW7" ca="1" si="633">INDEX(NE4:NE7,MATCH(NV7,NU4:NU7,0),0)</f>
        <v>New Zealand</v>
      </c>
      <c r="NX7" s="341">
        <f t="shared" ref="NX7" ca="1" si="634">INDEX(NT4:NT7,MATCH(NW7,NE4:NE7,0),0)</f>
        <v>1</v>
      </c>
      <c r="NY7" s="341" t="str">
        <f t="shared" ca="1" si="471"/>
        <v>New Zealand</v>
      </c>
      <c r="NZ7" s="341" t="str">
        <f t="shared" ref="NZ7" ca="1" si="635">IF(AND(NZ6&lt;&gt;"",NX7=2),NW7,"")</f>
        <v/>
      </c>
      <c r="OA7" s="341" t="str">
        <f t="shared" ref="OA7" ca="1" si="636">IF(AND(OA6&lt;&gt;"",NX7=3),NW7,"")</f>
        <v/>
      </c>
      <c r="OB7" s="341">
        <f ca="1">SUMPRODUCT((OFFSET('Game Board'!$F$8:$F$31,0,NG$1)=NY7)*(OFFSET('Game Board'!$I$8:$I$31,0,NG$1)=NY4)*(OFFSET('Game Board'!$G$8:$G$31,0,NG$1)&gt;OFFSET('Game Board'!$H$8:$H$31,0,NG$1))*1)+SUMPRODUCT((OFFSET('Game Board'!$I$8:$I$31,0,NG$1)=NY7)*(OFFSET('Game Board'!$F$8:$F$31,0,NG$1)=NY4)*(OFFSET('Game Board'!$H$8:$H$31,0,NG$1)&gt;OFFSET('Game Board'!$G$8:$G$31,0,NG$1))*1)+SUMPRODUCT((OFFSET('Game Board'!$F$8:$F$31,0,NG$1)=NY7)*(OFFSET('Game Board'!$I$8:$I$31,0,NG$1)=NY5)*(OFFSET('Game Board'!$G$8:$G$31,0,NG$1)&gt;OFFSET('Game Board'!$H$8:$H$31,0,NG$1))*1)+SUMPRODUCT((OFFSET('Game Board'!$I$8:$I$31,0,NG$1)=NY7)*(OFFSET('Game Board'!$F$8:$F$31,0,NG$1)=NY5)*(OFFSET('Game Board'!$H$8:$H$31,0,NG$1)&gt;OFFSET('Game Board'!$G$8:$G$31,0,NG$1))*1)+SUMPRODUCT((OFFSET('Game Board'!$F$8:$F$31,0,NG$1)=NY7)*(OFFSET('Game Board'!$I$8:$I$31,0,NG$1)=NY6)*(OFFSET('Game Board'!$G$8:$G$31,0,NG$1)&gt;OFFSET('Game Board'!$H$8:$H$31,0,NG$1))*1)+SUMPRODUCT((OFFSET('Game Board'!$I$8:$I$31,0,NG$1)=NY7)*(OFFSET('Game Board'!$F$8:$F$31,0,NG$1)=NY6)*(OFFSET('Game Board'!$H$8:$H$31,0,NG$1)&gt;OFFSET('Game Board'!$G$8:$G$31,0,NG$1))*1)</f>
        <v>0</v>
      </c>
      <c r="OC7" s="341">
        <f ca="1">SUMPRODUCT((OFFSET('Game Board'!$F$8:$F$31,0,NG$1)=NY7)*(OFFSET('Game Board'!$I$8:$I$31,0,NG$1)=NY4)*(OFFSET('Game Board'!$G$8:$G$31,0,NG$1)=OFFSET('Game Board'!$H$8:$H$31,0,NG$1))*1)+SUMPRODUCT((OFFSET('Game Board'!$I$8:$I$31,0,NG$1)=NY7)*(OFFSET('Game Board'!$F$8:$F$31,0,NG$1)=NY4)*(OFFSET('Game Board'!$G$8:$G$31,0,NG$1)=OFFSET('Game Board'!$H$8:$H$31,0,NG$1))*1)+SUMPRODUCT((OFFSET('Game Board'!$F$8:$F$31,0,NG$1)=NY7)*(OFFSET('Game Board'!$I$8:$I$31,0,NG$1)=NY5)*(OFFSET('Game Board'!$G$8:$G$31,0,NG$1)=OFFSET('Game Board'!$H$8:$H$31,0,NG$1))*1)+SUMPRODUCT((OFFSET('Game Board'!$I$8:$I$31,0,NG$1)=NY7)*(OFFSET('Game Board'!$F$8:$F$31,0,NG$1)=NY5)*(OFFSET('Game Board'!$G$8:$G$31,0,NG$1)=OFFSET('Game Board'!$H$8:$H$31,0,NG$1))*1)+SUMPRODUCT((OFFSET('Game Board'!$F$8:$F$31,0,NG$1)=NY7)*(OFFSET('Game Board'!$I$8:$I$31,0,NG$1)=NY6)*(OFFSET('Game Board'!$G$8:$G$31,0,NG$1)=OFFSET('Game Board'!$H$8:$H$31,0,NG$1))*1)+SUMPRODUCT((OFFSET('Game Board'!$I$8:$I$31,0,NG$1)=NY7)*(OFFSET('Game Board'!$F$8:$F$31,0,NG$1)=NY6)*(OFFSET('Game Board'!$G$8:$G$31,0,NG$1)=OFFSET('Game Board'!$H$8:$H$31,0,NG$1))*1)</f>
        <v>3</v>
      </c>
      <c r="OD7" s="341">
        <f ca="1">SUMPRODUCT((OFFSET('Game Board'!$F$8:$F$31,0,NG$1)=NY7)*(OFFSET('Game Board'!$I$8:$I$31,0,NG$1)=NY4)*(OFFSET('Game Board'!$G$8:$G$31,0,NG$1)&lt;OFFSET('Game Board'!$H$8:$H$31,0,NG$1))*1)+SUMPRODUCT((OFFSET('Game Board'!$I$8:$I$31,0,NG$1)=NY7)*(OFFSET('Game Board'!$F$8:$F$31,0,NG$1)=NY4)*(OFFSET('Game Board'!$H$8:$H$31,0,NG$1)&lt;OFFSET('Game Board'!$G$8:$G$31,0,NG$1))*1)+SUMPRODUCT((OFFSET('Game Board'!$F$8:$F$31,0,NG$1)=NY7)*(OFFSET('Game Board'!$I$8:$I$31,0,NG$1)=NY5)*(OFFSET('Game Board'!$G$8:$G$31,0,NG$1)&lt;OFFSET('Game Board'!$H$8:$H$31,0,NG$1))*1)+SUMPRODUCT((OFFSET('Game Board'!$I$8:$I$31,0,NG$1)=NY7)*(OFFSET('Game Board'!$F$8:$F$31,0,NG$1)=NY5)*(OFFSET('Game Board'!$H$8:$H$31,0,NG$1)&lt;OFFSET('Game Board'!$G$8:$G$31,0,NG$1))*1)+SUMPRODUCT((OFFSET('Game Board'!$F$8:$F$31,0,NG$1)=NY7)*(OFFSET('Game Board'!$I$8:$I$31,0,NG$1)=NY6)*(OFFSET('Game Board'!$G$8:$G$31,0,NG$1)&lt;OFFSET('Game Board'!$H$8:$H$31,0,NG$1))*1)+SUMPRODUCT((OFFSET('Game Board'!$I$8:$I$31,0,NG$1)=NY7)*(OFFSET('Game Board'!$F$8:$F$31,0,NG$1)=NY6)*(OFFSET('Game Board'!$H$8:$H$31,0,NG$1)&lt;OFFSET('Game Board'!$G$8:$G$31,0,NG$1))*1)</f>
        <v>0</v>
      </c>
      <c r="OE7" s="341">
        <f ca="1">SUMIFS(OFFSET('Game Board'!$G$8:$G$31,0,NG$1),OFFSET('Game Board'!$F$8:$F$31,0,NG$1),NY7,OFFSET('Game Board'!$I$8:$I$31,0,NG$1),NY4)+SUMIFS(OFFSET('Game Board'!$G$8:$G$31,0,NG$1),OFFSET('Game Board'!$F$8:$F$31,0,NG$1),NY7,OFFSET('Game Board'!$I$8:$I$31,0,NG$1),NY5)+SUMIFS(OFFSET('Game Board'!$G$8:$G$31,0,NG$1),OFFSET('Game Board'!$F$8:$F$31,0,NG$1),NY7,OFFSET('Game Board'!$I$8:$I$31,0,NG$1),NY6)+SUMIFS(OFFSET('Game Board'!$H$8:$H$31,0,NG$1),OFFSET('Game Board'!$I$8:$I$31,0,NG$1),NY7,OFFSET('Game Board'!$F$8:$F$31,0,NG$1),NY4)+SUMIFS(OFFSET('Game Board'!$H$8:$H$31,0,NG$1),OFFSET('Game Board'!$I$8:$I$31,0,NG$1),NY7,OFFSET('Game Board'!$F$8:$F$31,0,NG$1),NY5)+SUMIFS(OFFSET('Game Board'!$H$8:$H$31,0,NG$1),OFFSET('Game Board'!$I$8:$I$31,0,NG$1),NY7,OFFSET('Game Board'!$F$8:$F$31,0,NG$1),NY6)</f>
        <v>0</v>
      </c>
      <c r="OF7" s="341">
        <f ca="1">SUMIFS(OFFSET('Game Board'!$H$8:$H$31,0,NG$1),OFFSET('Game Board'!$F$8:$F$31,0,NG$1),NY7,OFFSET('Game Board'!$I$8:$I$31,0,NG$1),NY4)+SUMIFS(OFFSET('Game Board'!$H$8:$H$31,0,NG$1),OFFSET('Game Board'!$F$8:$F$31,0,NG$1),NY7,OFFSET('Game Board'!$I$8:$I$31,0,NG$1),NY5)+SUMIFS(OFFSET('Game Board'!$H$8:$H$31,0,NG$1),OFFSET('Game Board'!$F$8:$F$31,0,NG$1),NY7,OFFSET('Game Board'!$I$8:$I$31,0,NG$1),NY6)+SUMIFS(OFFSET('Game Board'!$G$8:$G$31,0,NG$1),OFFSET('Game Board'!$I$8:$I$31,0,NG$1),NY7,OFFSET('Game Board'!$F$8:$F$31,0,NG$1),NY4)+SUMIFS(OFFSET('Game Board'!$G$8:$G$31,0,NG$1),OFFSET('Game Board'!$I$8:$I$31,0,NG$1),NY7,OFFSET('Game Board'!$F$8:$F$31,0,NG$1),NY5)+SUMIFS(OFFSET('Game Board'!$G$8:$G$31,0,NG$1),OFFSET('Game Board'!$I$8:$I$31,0,NG$1),NY7,OFFSET('Game Board'!$F$8:$F$31,0,NG$1),NY6)</f>
        <v>0</v>
      </c>
      <c r="OG7" s="341">
        <f t="shared" ca="1" si="84"/>
        <v>0</v>
      </c>
      <c r="OH7" s="341">
        <f t="shared" ca="1" si="85"/>
        <v>3</v>
      </c>
      <c r="OI7" s="341">
        <f t="shared" ref="OI7" ca="1" si="637">IF(NY7&lt;&gt;"",SUMPRODUCT((NX4:NX7=NX7)*(OH4:OH7&gt;OH7)*1),0)</f>
        <v>0</v>
      </c>
      <c r="OJ7" s="341">
        <f t="shared" ref="OJ7" ca="1" si="638">IF(NY7&lt;&gt;"",SUMPRODUCT((OI4:OI7=OI7)*(OG4:OG7&gt;OG7)*1),0)</f>
        <v>0</v>
      </c>
      <c r="OK7" s="341">
        <f t="shared" ca="1" si="88"/>
        <v>0</v>
      </c>
      <c r="OL7" s="341">
        <f t="shared" ref="OL7" ca="1" si="639">IF(NY7&lt;&gt;"",SUMPRODUCT((OK4:OK7=OK7)*(OI4:OI7=OI7)*(OE4:OE7&gt;OE7)*1),0)</f>
        <v>0</v>
      </c>
      <c r="OM7" s="341">
        <f t="shared" ca="1" si="90"/>
        <v>1</v>
      </c>
      <c r="ON7" s="341">
        <f ca="1">SUMPRODUCT((OFFSET('Game Board'!$F$8:$F$31,0,NG$1)=NZ7)*(OFFSET('Game Board'!$I$8:$I$31,0,NG$1)=NZ5)*(OFFSET('Game Board'!$G$8:$G$31,0,NG$1)&gt;OFFSET('Game Board'!$H$8:$H$31,0,NG$1))*1)+SUMPRODUCT((OFFSET('Game Board'!$I$8:$I$31,0,NG$1)=NZ7)*(OFFSET('Game Board'!$F$8:$F$31,0,NG$1)=NZ5)*(OFFSET('Game Board'!$H$8:$H$31,0,NG$1)&gt;OFFSET('Game Board'!$G$8:$G$31,0,NG$1))*1)+SUMPRODUCT((OFFSET('Game Board'!$F$8:$F$31,0,NG$1)=NZ7)*(OFFSET('Game Board'!$I$8:$I$31,0,NG$1)=NZ6)*(OFFSET('Game Board'!$G$8:$G$31,0,NG$1)&gt;OFFSET('Game Board'!$H$8:$H$31,0,NG$1))*1)+SUMPRODUCT((OFFSET('Game Board'!$I$8:$I$31,0,NG$1)=NZ7)*(OFFSET('Game Board'!$F$8:$F$31,0,NG$1)=NZ6)*(OFFSET('Game Board'!$H$8:$H$31,0,NG$1)&gt;OFFSET('Game Board'!$G$8:$G$31,0,NG$1))*1)</f>
        <v>0</v>
      </c>
      <c r="OO7" s="341">
        <f ca="1">SUMPRODUCT((OFFSET('Game Board'!$F$8:$F$31,0,NG$1)=NZ7)*(OFFSET('Game Board'!$I$8:$I$31,0,NG$1)=NZ5)*(OFFSET('Game Board'!$G$8:$G$31,0,NG$1)=OFFSET('Game Board'!$H$8:$H$31,0,NG$1))*1)+SUMPRODUCT((OFFSET('Game Board'!$I$8:$I$31,0,NG$1)=NZ7)*(OFFSET('Game Board'!$F$8:$F$31,0,NG$1)=NZ5)*(OFFSET('Game Board'!$G$8:$G$31,0,NG$1)=OFFSET('Game Board'!$H$8:$H$31,0,NG$1))*1)+SUMPRODUCT((OFFSET('Game Board'!$F$8:$F$31,0,NG$1)=NZ7)*(OFFSET('Game Board'!$I$8:$I$31,0,NG$1)=NZ6)*(OFFSET('Game Board'!$G$8:$G$31,0,NG$1)=OFFSET('Game Board'!$H$8:$H$31,0,NG$1))*1)+SUMPRODUCT((OFFSET('Game Board'!$I$8:$I$31,0,NG$1)=NZ7)*(OFFSET('Game Board'!$F$8:$F$31,0,NG$1)=NZ6)*(OFFSET('Game Board'!$G$8:$G$31,0,NG$1)=OFFSET('Game Board'!$H$8:$H$31,0,NG$1))*1)</f>
        <v>0</v>
      </c>
      <c r="OP7" s="341">
        <f ca="1">SUMPRODUCT((OFFSET('Game Board'!$F$8:$F$31,0,NG$1)=NZ7)*(OFFSET('Game Board'!$I$8:$I$31,0,NG$1)=NZ5)*(OFFSET('Game Board'!$G$8:$G$31,0,NG$1)&lt;OFFSET('Game Board'!$H$8:$H$31,0,NG$1))*1)+SUMPRODUCT((OFFSET('Game Board'!$I$8:$I$31,0,NG$1)=NZ7)*(OFFSET('Game Board'!$F$8:$F$31,0,NG$1)=NZ5)*(OFFSET('Game Board'!$H$8:$H$31,0,NG$1)&lt;OFFSET('Game Board'!$G$8:$G$31,0,NG$1))*1)+SUMPRODUCT((OFFSET('Game Board'!$F$8:$F$31,0,NG$1)=NZ7)*(OFFSET('Game Board'!$I$8:$I$31,0,NG$1)=NZ6)*(OFFSET('Game Board'!$G$8:$G$31,0,NG$1)&lt;OFFSET('Game Board'!$H$8:$H$31,0,NG$1))*1)+SUMPRODUCT((OFFSET('Game Board'!$I$8:$I$31,0,NG$1)=NZ7)*(OFFSET('Game Board'!$F$8:$F$31,0,NG$1)=NZ6)*(OFFSET('Game Board'!$H$8:$H$31,0,NG$1)&lt;OFFSET('Game Board'!$G$8:$G$31,0,NG$1))*1)</f>
        <v>0</v>
      </c>
      <c r="OQ7" s="341">
        <f ca="1">SUMIFS(OFFSET('Game Board'!$G$8:$G$31,0,NG$1),OFFSET('Game Board'!$F$8:$F$31,0,NG$1),NZ7,OFFSET('Game Board'!$I$8:$I$31,0,NG$1),NZ5)+SUMIFS(OFFSET('Game Board'!$G$8:$G$31,0,NG$1),OFFSET('Game Board'!$F$8:$F$31,0,NG$1),NZ7,OFFSET('Game Board'!$I$8:$I$31,0,NG$1),NZ6)+SUMIFS(OFFSET('Game Board'!$H$8:$H$31,0,NG$1),OFFSET('Game Board'!$I$8:$I$31,0,NG$1),NZ7,OFFSET('Game Board'!$F$8:$F$31,0,NG$1),NZ5)+SUMIFS(OFFSET('Game Board'!$H$8:$H$31,0,NG$1),OFFSET('Game Board'!$I$8:$I$31,0,NG$1),NZ7,OFFSET('Game Board'!$F$8:$F$31,0,NG$1),NZ6)</f>
        <v>0</v>
      </c>
      <c r="OR7" s="341">
        <f ca="1">SUMIFS(OFFSET('Game Board'!$G$8:$G$31,0,NG$1),OFFSET('Game Board'!$F$8:$F$31,0,NG$1),NZ7,OFFSET('Game Board'!$I$8:$I$31,0,NG$1),NZ5)+SUMIFS(OFFSET('Game Board'!$G$8:$G$31,0,NG$1),OFFSET('Game Board'!$F$8:$F$31,0,NG$1),NZ7,OFFSET('Game Board'!$I$8:$I$31,0,NG$1),NZ6)+SUMIFS(OFFSET('Game Board'!$H$8:$H$31,0,NG$1),OFFSET('Game Board'!$I$8:$I$31,0,NG$1),NZ7,OFFSET('Game Board'!$F$8:$F$31,0,NG$1),NZ5)+SUMIFS(OFFSET('Game Board'!$H$8:$H$31,0,NG$1),OFFSET('Game Board'!$I$8:$I$31,0,NG$1),NZ7,OFFSET('Game Board'!$F$8:$F$31,0,NG$1),NZ6)</f>
        <v>0</v>
      </c>
      <c r="OS7" s="341">
        <f t="shared" ca="1" si="303"/>
        <v>0</v>
      </c>
      <c r="OT7" s="341">
        <f t="shared" ca="1" si="304"/>
        <v>0</v>
      </c>
      <c r="OU7" s="341">
        <f t="shared" ref="OU7" ca="1" si="640">IF(NZ7&lt;&gt;"",SUMPRODUCT((NX4:NX7=NX7)*(OT4:OT7&gt;OT7)*1),0)</f>
        <v>0</v>
      </c>
      <c r="OV7" s="341">
        <f t="shared" ref="OV7" ca="1" si="641">IF(NZ7&lt;&gt;"",SUMPRODUCT((OU4:OU7=OU7)*(OS4:OS7&gt;OS7)*1),0)</f>
        <v>0</v>
      </c>
      <c r="OW7" s="341">
        <f t="shared" ca="1" si="307"/>
        <v>0</v>
      </c>
      <c r="OX7" s="341">
        <f t="shared" ref="OX7" ca="1" si="642">IF(NZ7&lt;&gt;"",SUMPRODUCT((OW4:OW7=OW7)*(OU4:OU7=OU7)*(OQ4:OQ7&gt;OQ7)*1),0)</f>
        <v>0</v>
      </c>
      <c r="OY7" s="341">
        <f t="shared" ca="1" si="91"/>
        <v>1</v>
      </c>
      <c r="OZ7" s="341">
        <f ca="1">SUMPRODUCT((OFFSET('Game Board'!$F$8:$F$31,0,NG$1)=OA7)*(OFFSET('Game Board'!$I$8:$I$31,0,NG$1)=OA6)*(OFFSET('Game Board'!$G$8:$G$31,0,NG$1)&gt;OFFSET('Game Board'!$H$8:$H$31,0,NG$1))*1)+SUMPRODUCT((OFFSET('Game Board'!$I$8:$I$31,0,NG$1)=OA7)*(OFFSET('Game Board'!$F$8:$F$31,0,NG$1)=OA6)*(OFFSET('Game Board'!$H$8:$H$31,0,NG$1)&gt;OFFSET('Game Board'!$G$8:$G$31,0,NG$1))*1)</f>
        <v>0</v>
      </c>
      <c r="PA7" s="341">
        <f ca="1">SUMPRODUCT((OFFSET('Game Board'!$F$8:$F$31,0,NG$1)=OA7)*(OFFSET('Game Board'!$I$8:$I$31,0,NG$1)=OA6)*(OFFSET('Game Board'!$G$8:$G$31,0,NG$1)=OFFSET('Game Board'!$H$8:$H$31,0,NG$1))*1)+SUMPRODUCT((OFFSET('Game Board'!$I$8:$I$31,0,NG$1)=OA7)*(OFFSET('Game Board'!$F$8:$F$31,0,NG$1)=OA6)*(OFFSET('Game Board'!$H$8:$H$31,0,NG$1)=OFFSET('Game Board'!$G$8:$G$31,0,NG$1))*1)</f>
        <v>0</v>
      </c>
      <c r="PB7" s="341">
        <f ca="1">SUMPRODUCT((OFFSET('Game Board'!$F$8:$F$31,0,NG$1)=OA7)*(OFFSET('Game Board'!$I$8:$I$31,0,NG$1)=OA6)*(OFFSET('Game Board'!$G$8:$G$31,0,NG$1)&lt;OFFSET('Game Board'!$H$8:$H$31,0,NG$1))*1)+SUMPRODUCT((OFFSET('Game Board'!$I$8:$I$31,0,NG$1)=OA7)*(OFFSET('Game Board'!$F$8:$F$31,0,NG$1)=OA6)*(OFFSET('Game Board'!$H$8:$H$31,0,NG$1)&lt;OFFSET('Game Board'!$G$8:$G$31,0,NG$1))*1)</f>
        <v>0</v>
      </c>
      <c r="PC7" s="341">
        <f ca="1">SUMIFS(OFFSET('Game Board'!$G$8:$G$31,0,NG$1),OFFSET('Game Board'!$F$8:$F$31,0,NG$1),OA7,OFFSET('Game Board'!$I$8:$I$31,0,NG$1),OA6)+SUMIFS(OFFSET('Game Board'!$H$8:$H$31,0,NG$1),OFFSET('Game Board'!$I$8:$I$31,0,NG$1),OA7,OFFSET('Game Board'!$F$8:$F$31,0,NG$1),OA6)</f>
        <v>0</v>
      </c>
      <c r="PD7" s="341">
        <f ca="1">SUMIFS(OFFSET('Game Board'!$G$8:$G$31,0,NG$1),OFFSET('Game Board'!$F$8:$F$31,0,NG$1),OA7,OFFSET('Game Board'!$I$8:$I$31,0,NG$1),OA6)+SUMIFS(OFFSET('Game Board'!$H$8:$H$31,0,NG$1),OFFSET('Game Board'!$I$8:$I$31,0,NG$1),OA7,OFFSET('Game Board'!$F$8:$F$31,0,NG$1),OA6)</f>
        <v>0</v>
      </c>
      <c r="PE7" s="341">
        <f t="shared" ca="1" si="480"/>
        <v>0</v>
      </c>
      <c r="PF7" s="341">
        <f t="shared" ca="1" si="481"/>
        <v>0</v>
      </c>
      <c r="PG7" s="341">
        <f t="shared" ref="PG7" ca="1" si="643">IF(OA7&lt;&gt;"",SUMPRODUCT((OJ4:OJ7=OJ7)*(PF4:PF7&gt;PF7)*1),0)</f>
        <v>0</v>
      </c>
      <c r="PH7" s="341">
        <f t="shared" ref="PH7" ca="1" si="644">IF(OA7&lt;&gt;"",SUMPRODUCT((PG4:PG7=PG7)*(PE4:PE7&gt;PE7)*1),0)</f>
        <v>0</v>
      </c>
      <c r="PI7" s="341">
        <f t="shared" ca="1" si="484"/>
        <v>0</v>
      </c>
      <c r="PJ7" s="341">
        <f t="shared" ref="PJ7" ca="1" si="645">IF(OA7&lt;&gt;"",SUMPRODUCT((PI4:PI7=PI7)*(PG4:PG7=PG7)*(PC4:PC7&gt;PC7)*1),0)</f>
        <v>0</v>
      </c>
      <c r="PK7" s="341">
        <f t="shared" ca="1" si="92"/>
        <v>1</v>
      </c>
      <c r="PL7" s="341">
        <f t="shared" ref="PL7" ca="1" si="646">SUMPRODUCT((PK4:PK7=PK7)*(NN4:NN7&gt;NN7)*1)</f>
        <v>3</v>
      </c>
      <c r="PM7" s="341">
        <f t="shared" ca="1" si="94"/>
        <v>4</v>
      </c>
      <c r="PN7" s="341" t="str">
        <f t="shared" si="310"/>
        <v>New Zealand</v>
      </c>
      <c r="PO7" s="341">
        <f t="shared" ca="1" si="95"/>
        <v>0</v>
      </c>
      <c r="PP7" s="341">
        <f ca="1">SUMPRODUCT((OFFSET('Game Board'!$G$8:$G$31,0,PP$1)&lt;&gt;"")*(OFFSET('Game Board'!$F$8:$F$31,0,PP$1)=$C7)*(OFFSET('Game Board'!$G$8:$G$31,0,PP$1)&gt;OFFSET('Game Board'!$H$8:$H$31,0,PP$1))*1)+SUMPRODUCT((OFFSET('Game Board'!$G$8:$G$31,0,PP$1)&lt;&gt;"")*(OFFSET('Game Board'!$I$8:$I$31,0,PP$1)=$C7)*(OFFSET('Game Board'!$H$8:$H$31,0,PP$1)&gt;OFFSET('Game Board'!$G$8:$G$31,0,PP$1))*1)</f>
        <v>0</v>
      </c>
      <c r="PQ7" s="341">
        <f ca="1">SUMPRODUCT((OFFSET('Game Board'!$G$8:$G$31,0,PP$1)&lt;&gt;"")*(OFFSET('Game Board'!$F$8:$F$31,0,PP$1)=$C7)*(OFFSET('Game Board'!$G$8:$G$31,0,PP$1)=OFFSET('Game Board'!$H$8:$H$31,0,PP$1))*1)+SUMPRODUCT((OFFSET('Game Board'!$G$8:$G$31,0,PP$1)&lt;&gt;"")*(OFFSET('Game Board'!$I$8:$I$31,0,PP$1)=$C7)*(OFFSET('Game Board'!$G$8:$G$31,0,PP$1)=OFFSET('Game Board'!$H$8:$H$31,0,PP$1))*1)</f>
        <v>0</v>
      </c>
      <c r="PR7" s="341">
        <f ca="1">SUMPRODUCT((OFFSET('Game Board'!$G$8:$G$31,0,PP$1)&lt;&gt;"")*(OFFSET('Game Board'!$F$8:$F$31,0,PP$1)=$C7)*(OFFSET('Game Board'!$G$8:$G$31,0,PP$1)&lt;OFFSET('Game Board'!$H$8:$H$31,0,PP$1))*1)+SUMPRODUCT((OFFSET('Game Board'!$G$8:$G$31,0,PP$1)&lt;&gt;"")*(OFFSET('Game Board'!$I$8:$I$31,0,PP$1)=$C7)*(OFFSET('Game Board'!$H$8:$H$31,0,PP$1)&lt;OFFSET('Game Board'!$G$8:$G$31,0,PP$1))*1)</f>
        <v>0</v>
      </c>
      <c r="PS7" s="341">
        <f ca="1">SUMIF(OFFSET('Game Board'!$F$8:$F$31,0,PP$1),$C7,OFFSET('Game Board'!$G$8:$G$31,0,PP$1))+SUMIF(OFFSET('Game Board'!$I$8:$I$31,0,PP$1),$C7,OFFSET('Game Board'!$H$8:$H$31,0,PP$1))</f>
        <v>0</v>
      </c>
      <c r="PT7" s="341">
        <f ca="1">SUMIF(OFFSET('Game Board'!$F$8:$F$31,0,PP$1),$C7,OFFSET('Game Board'!$H$8:$H$31,0,PP$1))+SUMIF(OFFSET('Game Board'!$I$8:$I$31,0,PP$1),$C7,OFFSET('Game Board'!$G$8:$G$31,0,PP$1))</f>
        <v>0</v>
      </c>
      <c r="PU7" s="341">
        <f t="shared" ca="1" si="96"/>
        <v>0</v>
      </c>
      <c r="PV7" s="341">
        <f t="shared" ca="1" si="97"/>
        <v>0</v>
      </c>
      <c r="PW7" s="341">
        <f t="shared" ca="1" si="311"/>
        <v>13</v>
      </c>
      <c r="PX7" s="341">
        <f>'Tournament Setup'!$F9</f>
        <v>0</v>
      </c>
      <c r="PY7" s="341">
        <f t="shared" ref="PY7" ca="1" si="647">RANK(PV7,PV4:PV7)</f>
        <v>1</v>
      </c>
      <c r="PZ7" s="341">
        <f t="shared" ref="PZ7" ca="1" si="648">SUMPRODUCT((PY4:PY7=PY7)*(PU4:PU7&gt;PU7)*1)</f>
        <v>0</v>
      </c>
      <c r="QA7" s="341">
        <f t="shared" ca="1" si="100"/>
        <v>1</v>
      </c>
      <c r="QB7" s="341">
        <f t="shared" ref="QB7" ca="1" si="649">SUMPRODUCT((PY4:PY7=PY7)*(PU4:PU7=PU7)*(PS4:PS7&gt;PS7)*1)</f>
        <v>0</v>
      </c>
      <c r="QC7" s="341">
        <f t="shared" ca="1" si="102"/>
        <v>1</v>
      </c>
      <c r="QD7" s="341">
        <f t="shared" ref="QD7" ca="1" si="650">RANK(QC7,QC4:QC7,1)+COUNTIF(QC4:QC7,QC7)-1</f>
        <v>4</v>
      </c>
      <c r="QE7" s="341">
        <v>4</v>
      </c>
      <c r="QF7" s="341" t="str">
        <f t="shared" ref="QF7" ca="1" si="651">INDEX(PN4:PN7,MATCH(QE7,QD4:QD7,0),0)</f>
        <v>New Zealand</v>
      </c>
      <c r="QG7" s="341">
        <f t="shared" ref="QG7" ca="1" si="652">INDEX(QC4:QC7,MATCH(QF7,PN4:PN7,0),0)</f>
        <v>1</v>
      </c>
      <c r="QH7" s="341" t="str">
        <f t="shared" ca="1" si="493"/>
        <v>New Zealand</v>
      </c>
      <c r="QI7" s="341" t="str">
        <f t="shared" ref="QI7" ca="1" si="653">IF(AND(QI6&lt;&gt;"",QG7=2),QF7,"")</f>
        <v/>
      </c>
      <c r="QJ7" s="341" t="str">
        <f t="shared" ref="QJ7" ca="1" si="654">IF(AND(QJ6&lt;&gt;"",QG7=3),QF7,"")</f>
        <v/>
      </c>
      <c r="QK7" s="341">
        <f ca="1">SUMPRODUCT((OFFSET('Game Board'!$F$8:$F$31,0,PP$1)=QH7)*(OFFSET('Game Board'!$I$8:$I$31,0,PP$1)=QH4)*(OFFSET('Game Board'!$G$8:$G$31,0,PP$1)&gt;OFFSET('Game Board'!$H$8:$H$31,0,PP$1))*1)+SUMPRODUCT((OFFSET('Game Board'!$I$8:$I$31,0,PP$1)=QH7)*(OFFSET('Game Board'!$F$8:$F$31,0,PP$1)=QH4)*(OFFSET('Game Board'!$H$8:$H$31,0,PP$1)&gt;OFFSET('Game Board'!$G$8:$G$31,0,PP$1))*1)+SUMPRODUCT((OFFSET('Game Board'!$F$8:$F$31,0,PP$1)=QH7)*(OFFSET('Game Board'!$I$8:$I$31,0,PP$1)=QH5)*(OFFSET('Game Board'!$G$8:$G$31,0,PP$1)&gt;OFFSET('Game Board'!$H$8:$H$31,0,PP$1))*1)+SUMPRODUCT((OFFSET('Game Board'!$I$8:$I$31,0,PP$1)=QH7)*(OFFSET('Game Board'!$F$8:$F$31,0,PP$1)=QH5)*(OFFSET('Game Board'!$H$8:$H$31,0,PP$1)&gt;OFFSET('Game Board'!$G$8:$G$31,0,PP$1))*1)+SUMPRODUCT((OFFSET('Game Board'!$F$8:$F$31,0,PP$1)=QH7)*(OFFSET('Game Board'!$I$8:$I$31,0,PP$1)=QH6)*(OFFSET('Game Board'!$G$8:$G$31,0,PP$1)&gt;OFFSET('Game Board'!$H$8:$H$31,0,PP$1))*1)+SUMPRODUCT((OFFSET('Game Board'!$I$8:$I$31,0,PP$1)=QH7)*(OFFSET('Game Board'!$F$8:$F$31,0,PP$1)=QH6)*(OFFSET('Game Board'!$H$8:$H$31,0,PP$1)&gt;OFFSET('Game Board'!$G$8:$G$31,0,PP$1))*1)</f>
        <v>0</v>
      </c>
      <c r="QL7" s="341">
        <f ca="1">SUMPRODUCT((OFFSET('Game Board'!$F$8:$F$31,0,PP$1)=QH7)*(OFFSET('Game Board'!$I$8:$I$31,0,PP$1)=QH4)*(OFFSET('Game Board'!$G$8:$G$31,0,PP$1)=OFFSET('Game Board'!$H$8:$H$31,0,PP$1))*1)+SUMPRODUCT((OFFSET('Game Board'!$I$8:$I$31,0,PP$1)=QH7)*(OFFSET('Game Board'!$F$8:$F$31,0,PP$1)=QH4)*(OFFSET('Game Board'!$G$8:$G$31,0,PP$1)=OFFSET('Game Board'!$H$8:$H$31,0,PP$1))*1)+SUMPRODUCT((OFFSET('Game Board'!$F$8:$F$31,0,PP$1)=QH7)*(OFFSET('Game Board'!$I$8:$I$31,0,PP$1)=QH5)*(OFFSET('Game Board'!$G$8:$G$31,0,PP$1)=OFFSET('Game Board'!$H$8:$H$31,0,PP$1))*1)+SUMPRODUCT((OFFSET('Game Board'!$I$8:$I$31,0,PP$1)=QH7)*(OFFSET('Game Board'!$F$8:$F$31,0,PP$1)=QH5)*(OFFSET('Game Board'!$G$8:$G$31,0,PP$1)=OFFSET('Game Board'!$H$8:$H$31,0,PP$1))*1)+SUMPRODUCT((OFFSET('Game Board'!$F$8:$F$31,0,PP$1)=QH7)*(OFFSET('Game Board'!$I$8:$I$31,0,PP$1)=QH6)*(OFFSET('Game Board'!$G$8:$G$31,0,PP$1)=OFFSET('Game Board'!$H$8:$H$31,0,PP$1))*1)+SUMPRODUCT((OFFSET('Game Board'!$I$8:$I$31,0,PP$1)=QH7)*(OFFSET('Game Board'!$F$8:$F$31,0,PP$1)=QH6)*(OFFSET('Game Board'!$G$8:$G$31,0,PP$1)=OFFSET('Game Board'!$H$8:$H$31,0,PP$1))*1)</f>
        <v>3</v>
      </c>
      <c r="QM7" s="341">
        <f ca="1">SUMPRODUCT((OFFSET('Game Board'!$F$8:$F$31,0,PP$1)=QH7)*(OFFSET('Game Board'!$I$8:$I$31,0,PP$1)=QH4)*(OFFSET('Game Board'!$G$8:$G$31,0,PP$1)&lt;OFFSET('Game Board'!$H$8:$H$31,0,PP$1))*1)+SUMPRODUCT((OFFSET('Game Board'!$I$8:$I$31,0,PP$1)=QH7)*(OFFSET('Game Board'!$F$8:$F$31,0,PP$1)=QH4)*(OFFSET('Game Board'!$H$8:$H$31,0,PP$1)&lt;OFFSET('Game Board'!$G$8:$G$31,0,PP$1))*1)+SUMPRODUCT((OFFSET('Game Board'!$F$8:$F$31,0,PP$1)=QH7)*(OFFSET('Game Board'!$I$8:$I$31,0,PP$1)=QH5)*(OFFSET('Game Board'!$G$8:$G$31,0,PP$1)&lt;OFFSET('Game Board'!$H$8:$H$31,0,PP$1))*1)+SUMPRODUCT((OFFSET('Game Board'!$I$8:$I$31,0,PP$1)=QH7)*(OFFSET('Game Board'!$F$8:$F$31,0,PP$1)=QH5)*(OFFSET('Game Board'!$H$8:$H$31,0,PP$1)&lt;OFFSET('Game Board'!$G$8:$G$31,0,PP$1))*1)+SUMPRODUCT((OFFSET('Game Board'!$F$8:$F$31,0,PP$1)=QH7)*(OFFSET('Game Board'!$I$8:$I$31,0,PP$1)=QH6)*(OFFSET('Game Board'!$G$8:$G$31,0,PP$1)&lt;OFFSET('Game Board'!$H$8:$H$31,0,PP$1))*1)+SUMPRODUCT((OFFSET('Game Board'!$I$8:$I$31,0,PP$1)=QH7)*(OFFSET('Game Board'!$F$8:$F$31,0,PP$1)=QH6)*(OFFSET('Game Board'!$H$8:$H$31,0,PP$1)&lt;OFFSET('Game Board'!$G$8:$G$31,0,PP$1))*1)</f>
        <v>0</v>
      </c>
      <c r="QN7" s="341">
        <f ca="1">SUMIFS(OFFSET('Game Board'!$G$8:$G$31,0,PP$1),OFFSET('Game Board'!$F$8:$F$31,0,PP$1),QH7,OFFSET('Game Board'!$I$8:$I$31,0,PP$1),QH4)+SUMIFS(OFFSET('Game Board'!$G$8:$G$31,0,PP$1),OFFSET('Game Board'!$F$8:$F$31,0,PP$1),QH7,OFFSET('Game Board'!$I$8:$I$31,0,PP$1),QH5)+SUMIFS(OFFSET('Game Board'!$G$8:$G$31,0,PP$1),OFFSET('Game Board'!$F$8:$F$31,0,PP$1),QH7,OFFSET('Game Board'!$I$8:$I$31,0,PP$1),QH6)+SUMIFS(OFFSET('Game Board'!$H$8:$H$31,0,PP$1),OFFSET('Game Board'!$I$8:$I$31,0,PP$1),QH7,OFFSET('Game Board'!$F$8:$F$31,0,PP$1),QH4)+SUMIFS(OFFSET('Game Board'!$H$8:$H$31,0,PP$1),OFFSET('Game Board'!$I$8:$I$31,0,PP$1),QH7,OFFSET('Game Board'!$F$8:$F$31,0,PP$1),QH5)+SUMIFS(OFFSET('Game Board'!$H$8:$H$31,0,PP$1),OFFSET('Game Board'!$I$8:$I$31,0,PP$1),QH7,OFFSET('Game Board'!$F$8:$F$31,0,PP$1),QH6)</f>
        <v>0</v>
      </c>
      <c r="QO7" s="341">
        <f ca="1">SUMIFS(OFFSET('Game Board'!$H$8:$H$31,0,PP$1),OFFSET('Game Board'!$F$8:$F$31,0,PP$1),QH7,OFFSET('Game Board'!$I$8:$I$31,0,PP$1),QH4)+SUMIFS(OFFSET('Game Board'!$H$8:$H$31,0,PP$1),OFFSET('Game Board'!$F$8:$F$31,0,PP$1),QH7,OFFSET('Game Board'!$I$8:$I$31,0,PP$1),QH5)+SUMIFS(OFFSET('Game Board'!$H$8:$H$31,0,PP$1),OFFSET('Game Board'!$F$8:$F$31,0,PP$1),QH7,OFFSET('Game Board'!$I$8:$I$31,0,PP$1),QH6)+SUMIFS(OFFSET('Game Board'!$G$8:$G$31,0,PP$1),OFFSET('Game Board'!$I$8:$I$31,0,PP$1),QH7,OFFSET('Game Board'!$F$8:$F$31,0,PP$1),QH4)+SUMIFS(OFFSET('Game Board'!$G$8:$G$31,0,PP$1),OFFSET('Game Board'!$I$8:$I$31,0,PP$1),QH7,OFFSET('Game Board'!$F$8:$F$31,0,PP$1),QH5)+SUMIFS(OFFSET('Game Board'!$G$8:$G$31,0,PP$1),OFFSET('Game Board'!$I$8:$I$31,0,PP$1),QH7,OFFSET('Game Board'!$F$8:$F$31,0,PP$1),QH6)</f>
        <v>0</v>
      </c>
      <c r="QP7" s="341">
        <f t="shared" ca="1" si="107"/>
        <v>0</v>
      </c>
      <c r="QQ7" s="341">
        <f t="shared" ca="1" si="108"/>
        <v>3</v>
      </c>
      <c r="QR7" s="341">
        <f t="shared" ref="QR7" ca="1" si="655">IF(QH7&lt;&gt;"",SUMPRODUCT((QG4:QG7=QG7)*(QQ4:QQ7&gt;QQ7)*1),0)</f>
        <v>0</v>
      </c>
      <c r="QS7" s="341">
        <f t="shared" ref="QS7" ca="1" si="656">IF(QH7&lt;&gt;"",SUMPRODUCT((QR4:QR7=QR7)*(QP4:QP7&gt;QP7)*1),0)</f>
        <v>0</v>
      </c>
      <c r="QT7" s="341">
        <f t="shared" ca="1" si="111"/>
        <v>0</v>
      </c>
      <c r="QU7" s="341">
        <f t="shared" ref="QU7" ca="1" si="657">IF(QH7&lt;&gt;"",SUMPRODUCT((QT4:QT7=QT7)*(QR4:QR7=QR7)*(QN4:QN7&gt;QN7)*1),0)</f>
        <v>0</v>
      </c>
      <c r="QV7" s="341">
        <f t="shared" ca="1" si="113"/>
        <v>1</v>
      </c>
      <c r="QW7" s="341">
        <f ca="1">SUMPRODUCT((OFFSET('Game Board'!$F$8:$F$31,0,PP$1)=QI7)*(OFFSET('Game Board'!$I$8:$I$31,0,PP$1)=QI5)*(OFFSET('Game Board'!$G$8:$G$31,0,PP$1)&gt;OFFSET('Game Board'!$H$8:$H$31,0,PP$1))*1)+SUMPRODUCT((OFFSET('Game Board'!$I$8:$I$31,0,PP$1)=QI7)*(OFFSET('Game Board'!$F$8:$F$31,0,PP$1)=QI5)*(OFFSET('Game Board'!$H$8:$H$31,0,PP$1)&gt;OFFSET('Game Board'!$G$8:$G$31,0,PP$1))*1)+SUMPRODUCT((OFFSET('Game Board'!$F$8:$F$31,0,PP$1)=QI7)*(OFFSET('Game Board'!$I$8:$I$31,0,PP$1)=QI6)*(OFFSET('Game Board'!$G$8:$G$31,0,PP$1)&gt;OFFSET('Game Board'!$H$8:$H$31,0,PP$1))*1)+SUMPRODUCT((OFFSET('Game Board'!$I$8:$I$31,0,PP$1)=QI7)*(OFFSET('Game Board'!$F$8:$F$31,0,PP$1)=QI6)*(OFFSET('Game Board'!$H$8:$H$31,0,PP$1)&gt;OFFSET('Game Board'!$G$8:$G$31,0,PP$1))*1)</f>
        <v>0</v>
      </c>
      <c r="QX7" s="341">
        <f ca="1">SUMPRODUCT((OFFSET('Game Board'!$F$8:$F$31,0,PP$1)=QI7)*(OFFSET('Game Board'!$I$8:$I$31,0,PP$1)=QI5)*(OFFSET('Game Board'!$G$8:$G$31,0,PP$1)=OFFSET('Game Board'!$H$8:$H$31,0,PP$1))*1)+SUMPRODUCT((OFFSET('Game Board'!$I$8:$I$31,0,PP$1)=QI7)*(OFFSET('Game Board'!$F$8:$F$31,0,PP$1)=QI5)*(OFFSET('Game Board'!$G$8:$G$31,0,PP$1)=OFFSET('Game Board'!$H$8:$H$31,0,PP$1))*1)+SUMPRODUCT((OFFSET('Game Board'!$F$8:$F$31,0,PP$1)=QI7)*(OFFSET('Game Board'!$I$8:$I$31,0,PP$1)=QI6)*(OFFSET('Game Board'!$G$8:$G$31,0,PP$1)=OFFSET('Game Board'!$H$8:$H$31,0,PP$1))*1)+SUMPRODUCT((OFFSET('Game Board'!$I$8:$I$31,0,PP$1)=QI7)*(OFFSET('Game Board'!$F$8:$F$31,0,PP$1)=QI6)*(OFFSET('Game Board'!$G$8:$G$31,0,PP$1)=OFFSET('Game Board'!$H$8:$H$31,0,PP$1))*1)</f>
        <v>0</v>
      </c>
      <c r="QY7" s="341">
        <f ca="1">SUMPRODUCT((OFFSET('Game Board'!$F$8:$F$31,0,PP$1)=QI7)*(OFFSET('Game Board'!$I$8:$I$31,0,PP$1)=QI5)*(OFFSET('Game Board'!$G$8:$G$31,0,PP$1)&lt;OFFSET('Game Board'!$H$8:$H$31,0,PP$1))*1)+SUMPRODUCT((OFFSET('Game Board'!$I$8:$I$31,0,PP$1)=QI7)*(OFFSET('Game Board'!$F$8:$F$31,0,PP$1)=QI5)*(OFFSET('Game Board'!$H$8:$H$31,0,PP$1)&lt;OFFSET('Game Board'!$G$8:$G$31,0,PP$1))*1)+SUMPRODUCT((OFFSET('Game Board'!$F$8:$F$31,0,PP$1)=QI7)*(OFFSET('Game Board'!$I$8:$I$31,0,PP$1)=QI6)*(OFFSET('Game Board'!$G$8:$G$31,0,PP$1)&lt;OFFSET('Game Board'!$H$8:$H$31,0,PP$1))*1)+SUMPRODUCT((OFFSET('Game Board'!$I$8:$I$31,0,PP$1)=QI7)*(OFFSET('Game Board'!$F$8:$F$31,0,PP$1)=QI6)*(OFFSET('Game Board'!$H$8:$H$31,0,PP$1)&lt;OFFSET('Game Board'!$G$8:$G$31,0,PP$1))*1)</f>
        <v>0</v>
      </c>
      <c r="QZ7" s="341">
        <f ca="1">SUMIFS(OFFSET('Game Board'!$G$8:$G$31,0,PP$1),OFFSET('Game Board'!$F$8:$F$31,0,PP$1),QI7,OFFSET('Game Board'!$I$8:$I$31,0,PP$1),QI5)+SUMIFS(OFFSET('Game Board'!$G$8:$G$31,0,PP$1),OFFSET('Game Board'!$F$8:$F$31,0,PP$1),QI7,OFFSET('Game Board'!$I$8:$I$31,0,PP$1),QI6)+SUMIFS(OFFSET('Game Board'!$H$8:$H$31,0,PP$1),OFFSET('Game Board'!$I$8:$I$31,0,PP$1),QI7,OFFSET('Game Board'!$F$8:$F$31,0,PP$1),QI5)+SUMIFS(OFFSET('Game Board'!$H$8:$H$31,0,PP$1),OFFSET('Game Board'!$I$8:$I$31,0,PP$1),QI7,OFFSET('Game Board'!$F$8:$F$31,0,PP$1),QI6)</f>
        <v>0</v>
      </c>
      <c r="RA7" s="341">
        <f ca="1">SUMIFS(OFFSET('Game Board'!$G$8:$G$31,0,PP$1),OFFSET('Game Board'!$F$8:$F$31,0,PP$1),QI7,OFFSET('Game Board'!$I$8:$I$31,0,PP$1),QI5)+SUMIFS(OFFSET('Game Board'!$G$8:$G$31,0,PP$1),OFFSET('Game Board'!$F$8:$F$31,0,PP$1),QI7,OFFSET('Game Board'!$I$8:$I$31,0,PP$1),QI6)+SUMIFS(OFFSET('Game Board'!$H$8:$H$31,0,PP$1),OFFSET('Game Board'!$I$8:$I$31,0,PP$1),QI7,OFFSET('Game Board'!$F$8:$F$31,0,PP$1),QI5)+SUMIFS(OFFSET('Game Board'!$H$8:$H$31,0,PP$1),OFFSET('Game Board'!$I$8:$I$31,0,PP$1),QI7,OFFSET('Game Board'!$F$8:$F$31,0,PP$1),QI6)</f>
        <v>0</v>
      </c>
      <c r="RB7" s="341">
        <f t="shared" ca="1" si="323"/>
        <v>0</v>
      </c>
      <c r="RC7" s="341">
        <f t="shared" ca="1" si="324"/>
        <v>0</v>
      </c>
      <c r="RD7" s="341">
        <f t="shared" ref="RD7" ca="1" si="658">IF(QI7&lt;&gt;"",SUMPRODUCT((QG4:QG7=QG7)*(RC4:RC7&gt;RC7)*1),0)</f>
        <v>0</v>
      </c>
      <c r="RE7" s="341">
        <f t="shared" ref="RE7" ca="1" si="659">IF(QI7&lt;&gt;"",SUMPRODUCT((RD4:RD7=RD7)*(RB4:RB7&gt;RB7)*1),0)</f>
        <v>0</v>
      </c>
      <c r="RF7" s="341">
        <f t="shared" ca="1" si="327"/>
        <v>0</v>
      </c>
      <c r="RG7" s="341">
        <f t="shared" ref="RG7" ca="1" si="660">IF(QI7&lt;&gt;"",SUMPRODUCT((RF4:RF7=RF7)*(RD4:RD7=RD7)*(QZ4:QZ7&gt;QZ7)*1),0)</f>
        <v>0</v>
      </c>
      <c r="RH7" s="341">
        <f t="shared" ca="1" si="114"/>
        <v>1</v>
      </c>
      <c r="RI7" s="341">
        <f ca="1">SUMPRODUCT((OFFSET('Game Board'!$F$8:$F$31,0,PP$1)=QJ7)*(OFFSET('Game Board'!$I$8:$I$31,0,PP$1)=QJ6)*(OFFSET('Game Board'!$G$8:$G$31,0,PP$1)&gt;OFFSET('Game Board'!$H$8:$H$31,0,PP$1))*1)+SUMPRODUCT((OFFSET('Game Board'!$I$8:$I$31,0,PP$1)=QJ7)*(OFFSET('Game Board'!$F$8:$F$31,0,PP$1)=QJ6)*(OFFSET('Game Board'!$H$8:$H$31,0,PP$1)&gt;OFFSET('Game Board'!$G$8:$G$31,0,PP$1))*1)</f>
        <v>0</v>
      </c>
      <c r="RJ7" s="341">
        <f ca="1">SUMPRODUCT((OFFSET('Game Board'!$F$8:$F$31,0,PP$1)=QJ7)*(OFFSET('Game Board'!$I$8:$I$31,0,PP$1)=QJ6)*(OFFSET('Game Board'!$G$8:$G$31,0,PP$1)=OFFSET('Game Board'!$H$8:$H$31,0,PP$1))*1)+SUMPRODUCT((OFFSET('Game Board'!$I$8:$I$31,0,PP$1)=QJ7)*(OFFSET('Game Board'!$F$8:$F$31,0,PP$1)=QJ6)*(OFFSET('Game Board'!$H$8:$H$31,0,PP$1)=OFFSET('Game Board'!$G$8:$G$31,0,PP$1))*1)</f>
        <v>0</v>
      </c>
      <c r="RK7" s="341">
        <f ca="1">SUMPRODUCT((OFFSET('Game Board'!$F$8:$F$31,0,PP$1)=QJ7)*(OFFSET('Game Board'!$I$8:$I$31,0,PP$1)=QJ6)*(OFFSET('Game Board'!$G$8:$G$31,0,PP$1)&lt;OFFSET('Game Board'!$H$8:$H$31,0,PP$1))*1)+SUMPRODUCT((OFFSET('Game Board'!$I$8:$I$31,0,PP$1)=QJ7)*(OFFSET('Game Board'!$F$8:$F$31,0,PP$1)=QJ6)*(OFFSET('Game Board'!$H$8:$H$31,0,PP$1)&lt;OFFSET('Game Board'!$G$8:$G$31,0,PP$1))*1)</f>
        <v>0</v>
      </c>
      <c r="RL7" s="341">
        <f ca="1">SUMIFS(OFFSET('Game Board'!$G$8:$G$31,0,PP$1),OFFSET('Game Board'!$F$8:$F$31,0,PP$1),QJ7,OFFSET('Game Board'!$I$8:$I$31,0,PP$1),QJ6)+SUMIFS(OFFSET('Game Board'!$H$8:$H$31,0,PP$1),OFFSET('Game Board'!$I$8:$I$31,0,PP$1),QJ7,OFFSET('Game Board'!$F$8:$F$31,0,PP$1),QJ6)</f>
        <v>0</v>
      </c>
      <c r="RM7" s="341">
        <f ca="1">SUMIFS(OFFSET('Game Board'!$G$8:$G$31,0,PP$1),OFFSET('Game Board'!$F$8:$F$31,0,PP$1),QJ7,OFFSET('Game Board'!$I$8:$I$31,0,PP$1),QJ6)+SUMIFS(OFFSET('Game Board'!$H$8:$H$31,0,PP$1),OFFSET('Game Board'!$I$8:$I$31,0,PP$1),QJ7,OFFSET('Game Board'!$F$8:$F$31,0,PP$1),QJ6)</f>
        <v>0</v>
      </c>
      <c r="RN7" s="341">
        <f t="shared" ca="1" si="502"/>
        <v>0</v>
      </c>
      <c r="RO7" s="341">
        <f t="shared" ca="1" si="503"/>
        <v>0</v>
      </c>
      <c r="RP7" s="341">
        <f t="shared" ref="RP7" ca="1" si="661">IF(QJ7&lt;&gt;"",SUMPRODUCT((QS4:QS7=QS7)*(RO4:RO7&gt;RO7)*1),0)</f>
        <v>0</v>
      </c>
      <c r="RQ7" s="341">
        <f t="shared" ref="RQ7" ca="1" si="662">IF(QJ7&lt;&gt;"",SUMPRODUCT((RP4:RP7=RP7)*(RN4:RN7&gt;RN7)*1),0)</f>
        <v>0</v>
      </c>
      <c r="RR7" s="341">
        <f t="shared" ca="1" si="506"/>
        <v>0</v>
      </c>
      <c r="RS7" s="341">
        <f t="shared" ref="RS7" ca="1" si="663">IF(QJ7&lt;&gt;"",SUMPRODUCT((RR4:RR7=RR7)*(RP4:RP7=RP7)*(RL4:RL7&gt;RL7)*1),0)</f>
        <v>0</v>
      </c>
      <c r="RT7" s="341">
        <f t="shared" ca="1" si="115"/>
        <v>1</v>
      </c>
      <c r="RU7" s="341">
        <f t="shared" ref="RU7" ca="1" si="664">SUMPRODUCT((RT4:RT7=RT7)*(PW4:PW7&gt;PW7)*1)</f>
        <v>3</v>
      </c>
      <c r="RV7" s="341">
        <f t="shared" ca="1" si="117"/>
        <v>4</v>
      </c>
      <c r="RW7" s="341" t="str">
        <f t="shared" si="330"/>
        <v>New Zealand</v>
      </c>
      <c r="RX7" s="341">
        <f t="shared" ca="1" si="118"/>
        <v>0</v>
      </c>
      <c r="RY7" s="341">
        <f ca="1">SUMPRODUCT((OFFSET('Game Board'!$G$8:$G$31,0,RY$1)&lt;&gt;"")*(OFFSET('Game Board'!$F$8:$F$31,0,RY$1)=$C7)*(OFFSET('Game Board'!$G$8:$G$31,0,RY$1)&gt;OFFSET('Game Board'!$H$8:$H$31,0,RY$1))*1)+SUMPRODUCT((OFFSET('Game Board'!$G$8:$G$31,0,RY$1)&lt;&gt;"")*(OFFSET('Game Board'!$I$8:$I$31,0,RY$1)=$C7)*(OFFSET('Game Board'!$H$8:$H$31,0,RY$1)&gt;OFFSET('Game Board'!$G$8:$G$31,0,RY$1))*1)</f>
        <v>0</v>
      </c>
      <c r="RZ7" s="341">
        <f ca="1">SUMPRODUCT((OFFSET('Game Board'!$G$8:$G$31,0,RY$1)&lt;&gt;"")*(OFFSET('Game Board'!$F$8:$F$31,0,RY$1)=$C7)*(OFFSET('Game Board'!$G$8:$G$31,0,RY$1)=OFFSET('Game Board'!$H$8:$H$31,0,RY$1))*1)+SUMPRODUCT((OFFSET('Game Board'!$G$8:$G$31,0,RY$1)&lt;&gt;"")*(OFFSET('Game Board'!$I$8:$I$31,0,RY$1)=$C7)*(OFFSET('Game Board'!$G$8:$G$31,0,RY$1)=OFFSET('Game Board'!$H$8:$H$31,0,RY$1))*1)</f>
        <v>0</v>
      </c>
      <c r="SA7" s="341">
        <f ca="1">SUMPRODUCT((OFFSET('Game Board'!$G$8:$G$31,0,RY$1)&lt;&gt;"")*(OFFSET('Game Board'!$F$8:$F$31,0,RY$1)=$C7)*(OFFSET('Game Board'!$G$8:$G$31,0,RY$1)&lt;OFFSET('Game Board'!$H$8:$H$31,0,RY$1))*1)+SUMPRODUCT((OFFSET('Game Board'!$G$8:$G$31,0,RY$1)&lt;&gt;"")*(OFFSET('Game Board'!$I$8:$I$31,0,RY$1)=$C7)*(OFFSET('Game Board'!$H$8:$H$31,0,RY$1)&lt;OFFSET('Game Board'!$G$8:$G$31,0,RY$1))*1)</f>
        <v>0</v>
      </c>
      <c r="SB7" s="341">
        <f ca="1">SUMIF(OFFSET('Game Board'!$F$8:$F$31,0,RY$1),$C7,OFFSET('Game Board'!$G$8:$G$31,0,RY$1))+SUMIF(OFFSET('Game Board'!$I$8:$I$31,0,RY$1),$C7,OFFSET('Game Board'!$H$8:$H$31,0,RY$1))</f>
        <v>0</v>
      </c>
      <c r="SC7" s="341">
        <f ca="1">SUMIF(OFFSET('Game Board'!$F$8:$F$31,0,RY$1),$C7,OFFSET('Game Board'!$H$8:$H$31,0,RY$1))+SUMIF(OFFSET('Game Board'!$I$8:$I$31,0,RY$1),$C7,OFFSET('Game Board'!$G$8:$G$31,0,RY$1))</f>
        <v>0</v>
      </c>
      <c r="SD7" s="341">
        <f t="shared" ca="1" si="119"/>
        <v>0</v>
      </c>
      <c r="SE7" s="341">
        <f t="shared" ca="1" si="120"/>
        <v>0</v>
      </c>
      <c r="SF7" s="341">
        <f t="shared" ca="1" si="331"/>
        <v>13</v>
      </c>
      <c r="SG7" s="341">
        <f>'Tournament Setup'!$F9</f>
        <v>0</v>
      </c>
      <c r="SH7" s="341">
        <f t="shared" ref="SH7" ca="1" si="665">RANK(SE7,SE4:SE7)</f>
        <v>1</v>
      </c>
      <c r="SI7" s="341">
        <f t="shared" ref="SI7" ca="1" si="666">SUMPRODUCT((SH4:SH7=SH7)*(SD4:SD7&gt;SD7)*1)</f>
        <v>0</v>
      </c>
      <c r="SJ7" s="341">
        <f t="shared" ca="1" si="123"/>
        <v>1</v>
      </c>
      <c r="SK7" s="341">
        <f t="shared" ref="SK7" ca="1" si="667">SUMPRODUCT((SH4:SH7=SH7)*(SD4:SD7=SD7)*(SB4:SB7&gt;SB7)*1)</f>
        <v>0</v>
      </c>
      <c r="SL7" s="341">
        <f t="shared" ca="1" si="125"/>
        <v>1</v>
      </c>
      <c r="SM7" s="341">
        <f t="shared" ref="SM7" ca="1" si="668">RANK(SL7,SL4:SL7,1)+COUNTIF(SL4:SL7,SL7)-1</f>
        <v>4</v>
      </c>
      <c r="SN7" s="341">
        <v>4</v>
      </c>
      <c r="SO7" s="341" t="str">
        <f t="shared" ref="SO7" ca="1" si="669">INDEX(RW4:RW7,MATCH(SN7,SM4:SM7,0),0)</f>
        <v>New Zealand</v>
      </c>
      <c r="SP7" s="341">
        <f t="shared" ref="SP7" ca="1" si="670">INDEX(SL4:SL7,MATCH(SO7,RW4:RW7,0),0)</f>
        <v>1</v>
      </c>
      <c r="SQ7" s="341" t="str">
        <f t="shared" ca="1" si="515"/>
        <v>New Zealand</v>
      </c>
      <c r="SR7" s="341" t="str">
        <f t="shared" ref="SR7" ca="1" si="671">IF(AND(SR6&lt;&gt;"",SP7=2),SO7,"")</f>
        <v/>
      </c>
      <c r="SS7" s="341" t="str">
        <f t="shared" ref="SS7" ca="1" si="672">IF(AND(SS6&lt;&gt;"",SP7=3),SO7,"")</f>
        <v/>
      </c>
      <c r="ST7" s="341">
        <f ca="1">SUMPRODUCT((OFFSET('Game Board'!$F$8:$F$31,0,RY$1)=SQ7)*(OFFSET('Game Board'!$I$8:$I$31,0,RY$1)=SQ4)*(OFFSET('Game Board'!$G$8:$G$31,0,RY$1)&gt;OFFSET('Game Board'!$H$8:$H$31,0,RY$1))*1)+SUMPRODUCT((OFFSET('Game Board'!$I$8:$I$31,0,RY$1)=SQ7)*(OFFSET('Game Board'!$F$8:$F$31,0,RY$1)=SQ4)*(OFFSET('Game Board'!$H$8:$H$31,0,RY$1)&gt;OFFSET('Game Board'!$G$8:$G$31,0,RY$1))*1)+SUMPRODUCT((OFFSET('Game Board'!$F$8:$F$31,0,RY$1)=SQ7)*(OFFSET('Game Board'!$I$8:$I$31,0,RY$1)=SQ5)*(OFFSET('Game Board'!$G$8:$G$31,0,RY$1)&gt;OFFSET('Game Board'!$H$8:$H$31,0,RY$1))*1)+SUMPRODUCT((OFFSET('Game Board'!$I$8:$I$31,0,RY$1)=SQ7)*(OFFSET('Game Board'!$F$8:$F$31,0,RY$1)=SQ5)*(OFFSET('Game Board'!$H$8:$H$31,0,RY$1)&gt;OFFSET('Game Board'!$G$8:$G$31,0,RY$1))*1)+SUMPRODUCT((OFFSET('Game Board'!$F$8:$F$31,0,RY$1)=SQ7)*(OFFSET('Game Board'!$I$8:$I$31,0,RY$1)=SQ6)*(OFFSET('Game Board'!$G$8:$G$31,0,RY$1)&gt;OFFSET('Game Board'!$H$8:$H$31,0,RY$1))*1)+SUMPRODUCT((OFFSET('Game Board'!$I$8:$I$31,0,RY$1)=SQ7)*(OFFSET('Game Board'!$F$8:$F$31,0,RY$1)=SQ6)*(OFFSET('Game Board'!$H$8:$H$31,0,RY$1)&gt;OFFSET('Game Board'!$G$8:$G$31,0,RY$1))*1)</f>
        <v>0</v>
      </c>
      <c r="SU7" s="341">
        <f ca="1">SUMPRODUCT((OFFSET('Game Board'!$F$8:$F$31,0,RY$1)=SQ7)*(OFFSET('Game Board'!$I$8:$I$31,0,RY$1)=SQ4)*(OFFSET('Game Board'!$G$8:$G$31,0,RY$1)=OFFSET('Game Board'!$H$8:$H$31,0,RY$1))*1)+SUMPRODUCT((OFFSET('Game Board'!$I$8:$I$31,0,RY$1)=SQ7)*(OFFSET('Game Board'!$F$8:$F$31,0,RY$1)=SQ4)*(OFFSET('Game Board'!$G$8:$G$31,0,RY$1)=OFFSET('Game Board'!$H$8:$H$31,0,RY$1))*1)+SUMPRODUCT((OFFSET('Game Board'!$F$8:$F$31,0,RY$1)=SQ7)*(OFFSET('Game Board'!$I$8:$I$31,0,RY$1)=SQ5)*(OFFSET('Game Board'!$G$8:$G$31,0,RY$1)=OFFSET('Game Board'!$H$8:$H$31,0,RY$1))*1)+SUMPRODUCT((OFFSET('Game Board'!$I$8:$I$31,0,RY$1)=SQ7)*(OFFSET('Game Board'!$F$8:$F$31,0,RY$1)=SQ5)*(OFFSET('Game Board'!$G$8:$G$31,0,RY$1)=OFFSET('Game Board'!$H$8:$H$31,0,RY$1))*1)+SUMPRODUCT((OFFSET('Game Board'!$F$8:$F$31,0,RY$1)=SQ7)*(OFFSET('Game Board'!$I$8:$I$31,0,RY$1)=SQ6)*(OFFSET('Game Board'!$G$8:$G$31,0,RY$1)=OFFSET('Game Board'!$H$8:$H$31,0,RY$1))*1)+SUMPRODUCT((OFFSET('Game Board'!$I$8:$I$31,0,RY$1)=SQ7)*(OFFSET('Game Board'!$F$8:$F$31,0,RY$1)=SQ6)*(OFFSET('Game Board'!$G$8:$G$31,0,RY$1)=OFFSET('Game Board'!$H$8:$H$31,0,RY$1))*1)</f>
        <v>3</v>
      </c>
      <c r="SV7" s="341">
        <f ca="1">SUMPRODUCT((OFFSET('Game Board'!$F$8:$F$31,0,RY$1)=SQ7)*(OFFSET('Game Board'!$I$8:$I$31,0,RY$1)=SQ4)*(OFFSET('Game Board'!$G$8:$G$31,0,RY$1)&lt;OFFSET('Game Board'!$H$8:$H$31,0,RY$1))*1)+SUMPRODUCT((OFFSET('Game Board'!$I$8:$I$31,0,RY$1)=SQ7)*(OFFSET('Game Board'!$F$8:$F$31,0,RY$1)=SQ4)*(OFFSET('Game Board'!$H$8:$H$31,0,RY$1)&lt;OFFSET('Game Board'!$G$8:$G$31,0,RY$1))*1)+SUMPRODUCT((OFFSET('Game Board'!$F$8:$F$31,0,RY$1)=SQ7)*(OFFSET('Game Board'!$I$8:$I$31,0,RY$1)=SQ5)*(OFFSET('Game Board'!$G$8:$G$31,0,RY$1)&lt;OFFSET('Game Board'!$H$8:$H$31,0,RY$1))*1)+SUMPRODUCT((OFFSET('Game Board'!$I$8:$I$31,0,RY$1)=SQ7)*(OFFSET('Game Board'!$F$8:$F$31,0,RY$1)=SQ5)*(OFFSET('Game Board'!$H$8:$H$31,0,RY$1)&lt;OFFSET('Game Board'!$G$8:$G$31,0,RY$1))*1)+SUMPRODUCT((OFFSET('Game Board'!$F$8:$F$31,0,RY$1)=SQ7)*(OFFSET('Game Board'!$I$8:$I$31,0,RY$1)=SQ6)*(OFFSET('Game Board'!$G$8:$G$31,0,RY$1)&lt;OFFSET('Game Board'!$H$8:$H$31,0,RY$1))*1)+SUMPRODUCT((OFFSET('Game Board'!$I$8:$I$31,0,RY$1)=SQ7)*(OFFSET('Game Board'!$F$8:$F$31,0,RY$1)=SQ6)*(OFFSET('Game Board'!$H$8:$H$31,0,RY$1)&lt;OFFSET('Game Board'!$G$8:$G$31,0,RY$1))*1)</f>
        <v>0</v>
      </c>
      <c r="SW7" s="341">
        <f ca="1">SUMIFS(OFFSET('Game Board'!$G$8:$G$31,0,RY$1),OFFSET('Game Board'!$F$8:$F$31,0,RY$1),SQ7,OFFSET('Game Board'!$I$8:$I$31,0,RY$1),SQ4)+SUMIFS(OFFSET('Game Board'!$G$8:$G$31,0,RY$1),OFFSET('Game Board'!$F$8:$F$31,0,RY$1),SQ7,OFFSET('Game Board'!$I$8:$I$31,0,RY$1),SQ5)+SUMIFS(OFFSET('Game Board'!$G$8:$G$31,0,RY$1),OFFSET('Game Board'!$F$8:$F$31,0,RY$1),SQ7,OFFSET('Game Board'!$I$8:$I$31,0,RY$1),SQ6)+SUMIFS(OFFSET('Game Board'!$H$8:$H$31,0,RY$1),OFFSET('Game Board'!$I$8:$I$31,0,RY$1),SQ7,OFFSET('Game Board'!$F$8:$F$31,0,RY$1),SQ4)+SUMIFS(OFFSET('Game Board'!$H$8:$H$31,0,RY$1),OFFSET('Game Board'!$I$8:$I$31,0,RY$1),SQ7,OFFSET('Game Board'!$F$8:$F$31,0,RY$1),SQ5)+SUMIFS(OFFSET('Game Board'!$H$8:$H$31,0,RY$1),OFFSET('Game Board'!$I$8:$I$31,0,RY$1),SQ7,OFFSET('Game Board'!$F$8:$F$31,0,RY$1),SQ6)</f>
        <v>0</v>
      </c>
      <c r="SX7" s="341">
        <f ca="1">SUMIFS(OFFSET('Game Board'!$H$8:$H$31,0,RY$1),OFFSET('Game Board'!$F$8:$F$31,0,RY$1),SQ7,OFFSET('Game Board'!$I$8:$I$31,0,RY$1),SQ4)+SUMIFS(OFFSET('Game Board'!$H$8:$H$31,0,RY$1),OFFSET('Game Board'!$F$8:$F$31,0,RY$1),SQ7,OFFSET('Game Board'!$I$8:$I$31,0,RY$1),SQ5)+SUMIFS(OFFSET('Game Board'!$H$8:$H$31,0,RY$1),OFFSET('Game Board'!$F$8:$F$31,0,RY$1),SQ7,OFFSET('Game Board'!$I$8:$I$31,0,RY$1),SQ6)+SUMIFS(OFFSET('Game Board'!$G$8:$G$31,0,RY$1),OFFSET('Game Board'!$I$8:$I$31,0,RY$1),SQ7,OFFSET('Game Board'!$F$8:$F$31,0,RY$1),SQ4)+SUMIFS(OFFSET('Game Board'!$G$8:$G$31,0,RY$1),OFFSET('Game Board'!$I$8:$I$31,0,RY$1),SQ7,OFFSET('Game Board'!$F$8:$F$31,0,RY$1),SQ5)+SUMIFS(OFFSET('Game Board'!$G$8:$G$31,0,RY$1),OFFSET('Game Board'!$I$8:$I$31,0,RY$1),SQ7,OFFSET('Game Board'!$F$8:$F$31,0,RY$1),SQ6)</f>
        <v>0</v>
      </c>
      <c r="SY7" s="341">
        <f t="shared" ca="1" si="130"/>
        <v>0</v>
      </c>
      <c r="SZ7" s="341">
        <f t="shared" ca="1" si="131"/>
        <v>3</v>
      </c>
      <c r="TA7" s="341">
        <f t="shared" ref="TA7" ca="1" si="673">IF(SQ7&lt;&gt;"",SUMPRODUCT((SP4:SP7=SP7)*(SZ4:SZ7&gt;SZ7)*1),0)</f>
        <v>0</v>
      </c>
      <c r="TB7" s="341">
        <f t="shared" ref="TB7" ca="1" si="674">IF(SQ7&lt;&gt;"",SUMPRODUCT((TA4:TA7=TA7)*(SY4:SY7&gt;SY7)*1),0)</f>
        <v>0</v>
      </c>
      <c r="TC7" s="341">
        <f t="shared" ca="1" si="134"/>
        <v>0</v>
      </c>
      <c r="TD7" s="341">
        <f t="shared" ref="TD7" ca="1" si="675">IF(SQ7&lt;&gt;"",SUMPRODUCT((TC4:TC7=TC7)*(TA4:TA7=TA7)*(SW4:SW7&gt;SW7)*1),0)</f>
        <v>0</v>
      </c>
      <c r="TE7" s="341">
        <f t="shared" ca="1" si="136"/>
        <v>1</v>
      </c>
      <c r="TF7" s="341">
        <f ca="1">SUMPRODUCT((OFFSET('Game Board'!$F$8:$F$31,0,RY$1)=SR7)*(OFFSET('Game Board'!$I$8:$I$31,0,RY$1)=SR5)*(OFFSET('Game Board'!$G$8:$G$31,0,RY$1)&gt;OFFSET('Game Board'!$H$8:$H$31,0,RY$1))*1)+SUMPRODUCT((OFFSET('Game Board'!$I$8:$I$31,0,RY$1)=SR7)*(OFFSET('Game Board'!$F$8:$F$31,0,RY$1)=SR5)*(OFFSET('Game Board'!$H$8:$H$31,0,RY$1)&gt;OFFSET('Game Board'!$G$8:$G$31,0,RY$1))*1)+SUMPRODUCT((OFFSET('Game Board'!$F$8:$F$31,0,RY$1)=SR7)*(OFFSET('Game Board'!$I$8:$I$31,0,RY$1)=SR6)*(OFFSET('Game Board'!$G$8:$G$31,0,RY$1)&gt;OFFSET('Game Board'!$H$8:$H$31,0,RY$1))*1)+SUMPRODUCT((OFFSET('Game Board'!$I$8:$I$31,0,RY$1)=SR7)*(OFFSET('Game Board'!$F$8:$F$31,0,RY$1)=SR6)*(OFFSET('Game Board'!$H$8:$H$31,0,RY$1)&gt;OFFSET('Game Board'!$G$8:$G$31,0,RY$1))*1)</f>
        <v>0</v>
      </c>
      <c r="TG7" s="341">
        <f ca="1">SUMPRODUCT((OFFSET('Game Board'!$F$8:$F$31,0,RY$1)=SR7)*(OFFSET('Game Board'!$I$8:$I$31,0,RY$1)=SR5)*(OFFSET('Game Board'!$G$8:$G$31,0,RY$1)=OFFSET('Game Board'!$H$8:$H$31,0,RY$1))*1)+SUMPRODUCT((OFFSET('Game Board'!$I$8:$I$31,0,RY$1)=SR7)*(OFFSET('Game Board'!$F$8:$F$31,0,RY$1)=SR5)*(OFFSET('Game Board'!$G$8:$G$31,0,RY$1)=OFFSET('Game Board'!$H$8:$H$31,0,RY$1))*1)+SUMPRODUCT((OFFSET('Game Board'!$F$8:$F$31,0,RY$1)=SR7)*(OFFSET('Game Board'!$I$8:$I$31,0,RY$1)=SR6)*(OFFSET('Game Board'!$G$8:$G$31,0,RY$1)=OFFSET('Game Board'!$H$8:$H$31,0,RY$1))*1)+SUMPRODUCT((OFFSET('Game Board'!$I$8:$I$31,0,RY$1)=SR7)*(OFFSET('Game Board'!$F$8:$F$31,0,RY$1)=SR6)*(OFFSET('Game Board'!$G$8:$G$31,0,RY$1)=OFFSET('Game Board'!$H$8:$H$31,0,RY$1))*1)</f>
        <v>0</v>
      </c>
      <c r="TH7" s="341">
        <f ca="1">SUMPRODUCT((OFFSET('Game Board'!$F$8:$F$31,0,RY$1)=SR7)*(OFFSET('Game Board'!$I$8:$I$31,0,RY$1)=SR5)*(OFFSET('Game Board'!$G$8:$G$31,0,RY$1)&lt;OFFSET('Game Board'!$H$8:$H$31,0,RY$1))*1)+SUMPRODUCT((OFFSET('Game Board'!$I$8:$I$31,0,RY$1)=SR7)*(OFFSET('Game Board'!$F$8:$F$31,0,RY$1)=SR5)*(OFFSET('Game Board'!$H$8:$H$31,0,RY$1)&lt;OFFSET('Game Board'!$G$8:$G$31,0,RY$1))*1)+SUMPRODUCT((OFFSET('Game Board'!$F$8:$F$31,0,RY$1)=SR7)*(OFFSET('Game Board'!$I$8:$I$31,0,RY$1)=SR6)*(OFFSET('Game Board'!$G$8:$G$31,0,RY$1)&lt;OFFSET('Game Board'!$H$8:$H$31,0,RY$1))*1)+SUMPRODUCT((OFFSET('Game Board'!$I$8:$I$31,0,RY$1)=SR7)*(OFFSET('Game Board'!$F$8:$F$31,0,RY$1)=SR6)*(OFFSET('Game Board'!$H$8:$H$31,0,RY$1)&lt;OFFSET('Game Board'!$G$8:$G$31,0,RY$1))*1)</f>
        <v>0</v>
      </c>
      <c r="TI7" s="341">
        <f ca="1">SUMIFS(OFFSET('Game Board'!$G$8:$G$31,0,RY$1),OFFSET('Game Board'!$F$8:$F$31,0,RY$1),SR7,OFFSET('Game Board'!$I$8:$I$31,0,RY$1),SR5)+SUMIFS(OFFSET('Game Board'!$G$8:$G$31,0,RY$1),OFFSET('Game Board'!$F$8:$F$31,0,RY$1),SR7,OFFSET('Game Board'!$I$8:$I$31,0,RY$1),SR6)+SUMIFS(OFFSET('Game Board'!$H$8:$H$31,0,RY$1),OFFSET('Game Board'!$I$8:$I$31,0,RY$1),SR7,OFFSET('Game Board'!$F$8:$F$31,0,RY$1),SR5)+SUMIFS(OFFSET('Game Board'!$H$8:$H$31,0,RY$1),OFFSET('Game Board'!$I$8:$I$31,0,RY$1),SR7,OFFSET('Game Board'!$F$8:$F$31,0,RY$1),SR6)</f>
        <v>0</v>
      </c>
      <c r="TJ7" s="341">
        <f ca="1">SUMIFS(OFFSET('Game Board'!$G$8:$G$31,0,RY$1),OFFSET('Game Board'!$F$8:$F$31,0,RY$1),SR7,OFFSET('Game Board'!$I$8:$I$31,0,RY$1),SR5)+SUMIFS(OFFSET('Game Board'!$G$8:$G$31,0,RY$1),OFFSET('Game Board'!$F$8:$F$31,0,RY$1),SR7,OFFSET('Game Board'!$I$8:$I$31,0,RY$1),SR6)+SUMIFS(OFFSET('Game Board'!$H$8:$H$31,0,RY$1),OFFSET('Game Board'!$I$8:$I$31,0,RY$1),SR7,OFFSET('Game Board'!$F$8:$F$31,0,RY$1),SR5)+SUMIFS(OFFSET('Game Board'!$H$8:$H$31,0,RY$1),OFFSET('Game Board'!$I$8:$I$31,0,RY$1),SR7,OFFSET('Game Board'!$F$8:$F$31,0,RY$1),SR6)</f>
        <v>0</v>
      </c>
      <c r="TK7" s="341">
        <f t="shared" ca="1" si="343"/>
        <v>0</v>
      </c>
      <c r="TL7" s="341">
        <f t="shared" ca="1" si="344"/>
        <v>0</v>
      </c>
      <c r="TM7" s="341">
        <f t="shared" ref="TM7" ca="1" si="676">IF(SR7&lt;&gt;"",SUMPRODUCT((SP4:SP7=SP7)*(TL4:TL7&gt;TL7)*1),0)</f>
        <v>0</v>
      </c>
      <c r="TN7" s="341">
        <f t="shared" ref="TN7" ca="1" si="677">IF(SR7&lt;&gt;"",SUMPRODUCT((TM4:TM7=TM7)*(TK4:TK7&gt;TK7)*1),0)</f>
        <v>0</v>
      </c>
      <c r="TO7" s="341">
        <f t="shared" ca="1" si="347"/>
        <v>0</v>
      </c>
      <c r="TP7" s="341">
        <f t="shared" ref="TP7" ca="1" si="678">IF(SR7&lt;&gt;"",SUMPRODUCT((TO4:TO7=TO7)*(TM4:TM7=TM7)*(TI4:TI7&gt;TI7)*1),0)</f>
        <v>0</v>
      </c>
      <c r="TQ7" s="341">
        <f t="shared" ca="1" si="137"/>
        <v>1</v>
      </c>
      <c r="TR7" s="341">
        <f ca="1">SUMPRODUCT((OFFSET('Game Board'!$F$8:$F$31,0,RY$1)=SS7)*(OFFSET('Game Board'!$I$8:$I$31,0,RY$1)=SS6)*(OFFSET('Game Board'!$G$8:$G$31,0,RY$1)&gt;OFFSET('Game Board'!$H$8:$H$31,0,RY$1))*1)+SUMPRODUCT((OFFSET('Game Board'!$I$8:$I$31,0,RY$1)=SS7)*(OFFSET('Game Board'!$F$8:$F$31,0,RY$1)=SS6)*(OFFSET('Game Board'!$H$8:$H$31,0,RY$1)&gt;OFFSET('Game Board'!$G$8:$G$31,0,RY$1))*1)</f>
        <v>0</v>
      </c>
      <c r="TS7" s="341">
        <f ca="1">SUMPRODUCT((OFFSET('Game Board'!$F$8:$F$31,0,RY$1)=SS7)*(OFFSET('Game Board'!$I$8:$I$31,0,RY$1)=SS6)*(OFFSET('Game Board'!$G$8:$G$31,0,RY$1)=OFFSET('Game Board'!$H$8:$H$31,0,RY$1))*1)+SUMPRODUCT((OFFSET('Game Board'!$I$8:$I$31,0,RY$1)=SS7)*(OFFSET('Game Board'!$F$8:$F$31,0,RY$1)=SS6)*(OFFSET('Game Board'!$H$8:$H$31,0,RY$1)=OFFSET('Game Board'!$G$8:$G$31,0,RY$1))*1)</f>
        <v>0</v>
      </c>
      <c r="TT7" s="341">
        <f ca="1">SUMPRODUCT((OFFSET('Game Board'!$F$8:$F$31,0,RY$1)=SS7)*(OFFSET('Game Board'!$I$8:$I$31,0,RY$1)=SS6)*(OFFSET('Game Board'!$G$8:$G$31,0,RY$1)&lt;OFFSET('Game Board'!$H$8:$H$31,0,RY$1))*1)+SUMPRODUCT((OFFSET('Game Board'!$I$8:$I$31,0,RY$1)=SS7)*(OFFSET('Game Board'!$F$8:$F$31,0,RY$1)=SS6)*(OFFSET('Game Board'!$H$8:$H$31,0,RY$1)&lt;OFFSET('Game Board'!$G$8:$G$31,0,RY$1))*1)</f>
        <v>0</v>
      </c>
      <c r="TU7" s="341">
        <f ca="1">SUMIFS(OFFSET('Game Board'!$G$8:$G$31,0,RY$1),OFFSET('Game Board'!$F$8:$F$31,0,RY$1),SS7,OFFSET('Game Board'!$I$8:$I$31,0,RY$1),SS6)+SUMIFS(OFFSET('Game Board'!$H$8:$H$31,0,RY$1),OFFSET('Game Board'!$I$8:$I$31,0,RY$1),SS7,OFFSET('Game Board'!$F$8:$F$31,0,RY$1),SS6)</f>
        <v>0</v>
      </c>
      <c r="TV7" s="341">
        <f ca="1">SUMIFS(OFFSET('Game Board'!$G$8:$G$31,0,RY$1),OFFSET('Game Board'!$F$8:$F$31,0,RY$1),SS7,OFFSET('Game Board'!$I$8:$I$31,0,RY$1),SS6)+SUMIFS(OFFSET('Game Board'!$H$8:$H$31,0,RY$1),OFFSET('Game Board'!$I$8:$I$31,0,RY$1),SS7,OFFSET('Game Board'!$F$8:$F$31,0,RY$1),SS6)</f>
        <v>0</v>
      </c>
      <c r="TW7" s="341">
        <f t="shared" ca="1" si="524"/>
        <v>0</v>
      </c>
      <c r="TX7" s="341">
        <f t="shared" ca="1" si="525"/>
        <v>0</v>
      </c>
      <c r="TY7" s="341">
        <f t="shared" ref="TY7" ca="1" si="679">IF(SS7&lt;&gt;"",SUMPRODUCT((TB4:TB7=TB7)*(TX4:TX7&gt;TX7)*1),0)</f>
        <v>0</v>
      </c>
      <c r="TZ7" s="341">
        <f t="shared" ref="TZ7" ca="1" si="680">IF(SS7&lt;&gt;"",SUMPRODUCT((TY4:TY7=TY7)*(TW4:TW7&gt;TW7)*1),0)</f>
        <v>0</v>
      </c>
      <c r="UA7" s="341">
        <f t="shared" ca="1" si="528"/>
        <v>0</v>
      </c>
      <c r="UB7" s="341">
        <f t="shared" ref="UB7" ca="1" si="681">IF(SS7&lt;&gt;"",SUMPRODUCT((UA4:UA7=UA7)*(TY4:TY7=TY7)*(TU4:TU7&gt;TU7)*1),0)</f>
        <v>0</v>
      </c>
      <c r="UC7" s="341">
        <f t="shared" ca="1" si="138"/>
        <v>1</v>
      </c>
      <c r="UD7" s="341">
        <f t="shared" ref="UD7" ca="1" si="682">SUMPRODUCT((UC4:UC7=UC7)*(SF4:SF7&gt;SF7)*1)</f>
        <v>3</v>
      </c>
      <c r="UE7" s="341">
        <f t="shared" ca="1" si="140"/>
        <v>4</v>
      </c>
      <c r="UF7" s="341" t="str">
        <f t="shared" si="350"/>
        <v>New Zealand</v>
      </c>
      <c r="UG7" s="341">
        <f t="shared" ca="1" si="141"/>
        <v>0</v>
      </c>
      <c r="UH7" s="341">
        <f ca="1">SUMPRODUCT((OFFSET('Game Board'!$G$8:$G$31,0,UH$1)&lt;&gt;"")*(OFFSET('Game Board'!$F$8:$F$31,0,UH$1)=$C7)*(OFFSET('Game Board'!$G$8:$G$31,0,UH$1)&gt;OFFSET('Game Board'!$H$8:$H$31,0,UH$1))*1)+SUMPRODUCT((OFFSET('Game Board'!$G$8:$G$31,0,UH$1)&lt;&gt;"")*(OFFSET('Game Board'!$I$8:$I$31,0,UH$1)=$C7)*(OFFSET('Game Board'!$H$8:$H$31,0,UH$1)&gt;OFFSET('Game Board'!$G$8:$G$31,0,UH$1))*1)</f>
        <v>0</v>
      </c>
      <c r="UI7" s="341">
        <f ca="1">SUMPRODUCT((OFFSET('Game Board'!$G$8:$G$31,0,UH$1)&lt;&gt;"")*(OFFSET('Game Board'!$F$8:$F$31,0,UH$1)=$C7)*(OFFSET('Game Board'!$G$8:$G$31,0,UH$1)=OFFSET('Game Board'!$H$8:$H$31,0,UH$1))*1)+SUMPRODUCT((OFFSET('Game Board'!$G$8:$G$31,0,UH$1)&lt;&gt;"")*(OFFSET('Game Board'!$I$8:$I$31,0,UH$1)=$C7)*(OFFSET('Game Board'!$G$8:$G$31,0,UH$1)=OFFSET('Game Board'!$H$8:$H$31,0,UH$1))*1)</f>
        <v>0</v>
      </c>
      <c r="UJ7" s="341">
        <f ca="1">SUMPRODUCT((OFFSET('Game Board'!$G$8:$G$31,0,UH$1)&lt;&gt;"")*(OFFSET('Game Board'!$F$8:$F$31,0,UH$1)=$C7)*(OFFSET('Game Board'!$G$8:$G$31,0,UH$1)&lt;OFFSET('Game Board'!$H$8:$H$31,0,UH$1))*1)+SUMPRODUCT((OFFSET('Game Board'!$G$8:$G$31,0,UH$1)&lt;&gt;"")*(OFFSET('Game Board'!$I$8:$I$31,0,UH$1)=$C7)*(OFFSET('Game Board'!$H$8:$H$31,0,UH$1)&lt;OFFSET('Game Board'!$G$8:$G$31,0,UH$1))*1)</f>
        <v>0</v>
      </c>
      <c r="UK7" s="341">
        <f ca="1">SUMIF(OFFSET('Game Board'!$F$8:$F$31,0,UH$1),$C7,OFFSET('Game Board'!$G$8:$G$31,0,UH$1))+SUMIF(OFFSET('Game Board'!$I$8:$I$31,0,UH$1),$C7,OFFSET('Game Board'!$H$8:$H$31,0,UH$1))</f>
        <v>0</v>
      </c>
      <c r="UL7" s="341">
        <f ca="1">SUMIF(OFFSET('Game Board'!$F$8:$F$31,0,UH$1),$C7,OFFSET('Game Board'!$H$8:$H$31,0,UH$1))+SUMIF(OFFSET('Game Board'!$I$8:$I$31,0,UH$1),$C7,OFFSET('Game Board'!$G$8:$G$31,0,UH$1))</f>
        <v>0</v>
      </c>
      <c r="UM7" s="341">
        <f t="shared" ca="1" si="142"/>
        <v>0</v>
      </c>
      <c r="UN7" s="341">
        <f t="shared" ca="1" si="143"/>
        <v>0</v>
      </c>
      <c r="UO7" s="341">
        <f t="shared" ca="1" si="351"/>
        <v>13</v>
      </c>
      <c r="UP7" s="341">
        <f>'Tournament Setup'!$F9</f>
        <v>0</v>
      </c>
      <c r="UQ7" s="341">
        <f t="shared" ref="UQ7" ca="1" si="683">RANK(UN7,UN4:UN7)</f>
        <v>1</v>
      </c>
      <c r="UR7" s="341">
        <f t="shared" ref="UR7" ca="1" si="684">SUMPRODUCT((UQ4:UQ7=UQ7)*(UM4:UM7&gt;UM7)*1)</f>
        <v>0</v>
      </c>
      <c r="US7" s="341">
        <f t="shared" ca="1" si="146"/>
        <v>1</v>
      </c>
      <c r="UT7" s="341">
        <f t="shared" ref="UT7" ca="1" si="685">SUMPRODUCT((UQ4:UQ7=UQ7)*(UM4:UM7=UM7)*(UK4:UK7&gt;UK7)*1)</f>
        <v>0</v>
      </c>
      <c r="UU7" s="341">
        <f t="shared" ca="1" si="148"/>
        <v>1</v>
      </c>
      <c r="UV7" s="341">
        <f t="shared" ref="UV7" ca="1" si="686">RANK(UU7,UU4:UU7,1)+COUNTIF(UU4:UU7,UU7)-1</f>
        <v>4</v>
      </c>
      <c r="UW7" s="341">
        <v>4</v>
      </c>
      <c r="UX7" s="341" t="str">
        <f t="shared" ref="UX7" ca="1" si="687">INDEX(UF4:UF7,MATCH(UW7,UV4:UV7,0),0)</f>
        <v>New Zealand</v>
      </c>
      <c r="UY7" s="341">
        <f t="shared" ref="UY7" ca="1" si="688">INDEX(UU4:UU7,MATCH(UX7,UF4:UF7,0),0)</f>
        <v>1</v>
      </c>
      <c r="UZ7" s="341" t="str">
        <f t="shared" ca="1" si="537"/>
        <v>New Zealand</v>
      </c>
      <c r="VA7" s="341" t="str">
        <f t="shared" ref="VA7" ca="1" si="689">IF(AND(VA6&lt;&gt;"",UY7=2),UX7,"")</f>
        <v/>
      </c>
      <c r="VB7" s="341" t="str">
        <f t="shared" ref="VB7" ca="1" si="690">IF(AND(VB6&lt;&gt;"",UY7=3),UX7,"")</f>
        <v/>
      </c>
      <c r="VC7" s="341">
        <f ca="1">SUMPRODUCT((OFFSET('Game Board'!$F$8:$F$31,0,UH$1)=UZ7)*(OFFSET('Game Board'!$I$8:$I$31,0,UH$1)=UZ4)*(OFFSET('Game Board'!$G$8:$G$31,0,UH$1)&gt;OFFSET('Game Board'!$H$8:$H$31,0,UH$1))*1)+SUMPRODUCT((OFFSET('Game Board'!$I$8:$I$31,0,UH$1)=UZ7)*(OFFSET('Game Board'!$F$8:$F$31,0,UH$1)=UZ4)*(OFFSET('Game Board'!$H$8:$H$31,0,UH$1)&gt;OFFSET('Game Board'!$G$8:$G$31,0,UH$1))*1)+SUMPRODUCT((OFFSET('Game Board'!$F$8:$F$31,0,UH$1)=UZ7)*(OFFSET('Game Board'!$I$8:$I$31,0,UH$1)=UZ5)*(OFFSET('Game Board'!$G$8:$G$31,0,UH$1)&gt;OFFSET('Game Board'!$H$8:$H$31,0,UH$1))*1)+SUMPRODUCT((OFFSET('Game Board'!$I$8:$I$31,0,UH$1)=UZ7)*(OFFSET('Game Board'!$F$8:$F$31,0,UH$1)=UZ5)*(OFFSET('Game Board'!$H$8:$H$31,0,UH$1)&gt;OFFSET('Game Board'!$G$8:$G$31,0,UH$1))*1)+SUMPRODUCT((OFFSET('Game Board'!$F$8:$F$31,0,UH$1)=UZ7)*(OFFSET('Game Board'!$I$8:$I$31,0,UH$1)=UZ6)*(OFFSET('Game Board'!$G$8:$G$31,0,UH$1)&gt;OFFSET('Game Board'!$H$8:$H$31,0,UH$1))*1)+SUMPRODUCT((OFFSET('Game Board'!$I$8:$I$31,0,UH$1)=UZ7)*(OFFSET('Game Board'!$F$8:$F$31,0,UH$1)=UZ6)*(OFFSET('Game Board'!$H$8:$H$31,0,UH$1)&gt;OFFSET('Game Board'!$G$8:$G$31,0,UH$1))*1)</f>
        <v>0</v>
      </c>
      <c r="VD7" s="341">
        <f ca="1">SUMPRODUCT((OFFSET('Game Board'!$F$8:$F$31,0,UH$1)=UZ7)*(OFFSET('Game Board'!$I$8:$I$31,0,UH$1)=UZ4)*(OFFSET('Game Board'!$G$8:$G$31,0,UH$1)=OFFSET('Game Board'!$H$8:$H$31,0,UH$1))*1)+SUMPRODUCT((OFFSET('Game Board'!$I$8:$I$31,0,UH$1)=UZ7)*(OFFSET('Game Board'!$F$8:$F$31,0,UH$1)=UZ4)*(OFFSET('Game Board'!$G$8:$G$31,0,UH$1)=OFFSET('Game Board'!$H$8:$H$31,0,UH$1))*1)+SUMPRODUCT((OFFSET('Game Board'!$F$8:$F$31,0,UH$1)=UZ7)*(OFFSET('Game Board'!$I$8:$I$31,0,UH$1)=UZ5)*(OFFSET('Game Board'!$G$8:$G$31,0,UH$1)=OFFSET('Game Board'!$H$8:$H$31,0,UH$1))*1)+SUMPRODUCT((OFFSET('Game Board'!$I$8:$I$31,0,UH$1)=UZ7)*(OFFSET('Game Board'!$F$8:$F$31,0,UH$1)=UZ5)*(OFFSET('Game Board'!$G$8:$G$31,0,UH$1)=OFFSET('Game Board'!$H$8:$H$31,0,UH$1))*1)+SUMPRODUCT((OFFSET('Game Board'!$F$8:$F$31,0,UH$1)=UZ7)*(OFFSET('Game Board'!$I$8:$I$31,0,UH$1)=UZ6)*(OFFSET('Game Board'!$G$8:$G$31,0,UH$1)=OFFSET('Game Board'!$H$8:$H$31,0,UH$1))*1)+SUMPRODUCT((OFFSET('Game Board'!$I$8:$I$31,0,UH$1)=UZ7)*(OFFSET('Game Board'!$F$8:$F$31,0,UH$1)=UZ6)*(OFFSET('Game Board'!$G$8:$G$31,0,UH$1)=OFFSET('Game Board'!$H$8:$H$31,0,UH$1))*1)</f>
        <v>3</v>
      </c>
      <c r="VE7" s="341">
        <f ca="1">SUMPRODUCT((OFFSET('Game Board'!$F$8:$F$31,0,UH$1)=UZ7)*(OFFSET('Game Board'!$I$8:$I$31,0,UH$1)=UZ4)*(OFFSET('Game Board'!$G$8:$G$31,0,UH$1)&lt;OFFSET('Game Board'!$H$8:$H$31,0,UH$1))*1)+SUMPRODUCT((OFFSET('Game Board'!$I$8:$I$31,0,UH$1)=UZ7)*(OFFSET('Game Board'!$F$8:$F$31,0,UH$1)=UZ4)*(OFFSET('Game Board'!$H$8:$H$31,0,UH$1)&lt;OFFSET('Game Board'!$G$8:$G$31,0,UH$1))*1)+SUMPRODUCT((OFFSET('Game Board'!$F$8:$F$31,0,UH$1)=UZ7)*(OFFSET('Game Board'!$I$8:$I$31,0,UH$1)=UZ5)*(OFFSET('Game Board'!$G$8:$G$31,0,UH$1)&lt;OFFSET('Game Board'!$H$8:$H$31,0,UH$1))*1)+SUMPRODUCT((OFFSET('Game Board'!$I$8:$I$31,0,UH$1)=UZ7)*(OFFSET('Game Board'!$F$8:$F$31,0,UH$1)=UZ5)*(OFFSET('Game Board'!$H$8:$H$31,0,UH$1)&lt;OFFSET('Game Board'!$G$8:$G$31,0,UH$1))*1)+SUMPRODUCT((OFFSET('Game Board'!$F$8:$F$31,0,UH$1)=UZ7)*(OFFSET('Game Board'!$I$8:$I$31,0,UH$1)=UZ6)*(OFFSET('Game Board'!$G$8:$G$31,0,UH$1)&lt;OFFSET('Game Board'!$H$8:$H$31,0,UH$1))*1)+SUMPRODUCT((OFFSET('Game Board'!$I$8:$I$31,0,UH$1)=UZ7)*(OFFSET('Game Board'!$F$8:$F$31,0,UH$1)=UZ6)*(OFFSET('Game Board'!$H$8:$H$31,0,UH$1)&lt;OFFSET('Game Board'!$G$8:$G$31,0,UH$1))*1)</f>
        <v>0</v>
      </c>
      <c r="VF7" s="341">
        <f ca="1">SUMIFS(OFFSET('Game Board'!$G$8:$G$31,0,UH$1),OFFSET('Game Board'!$F$8:$F$31,0,UH$1),UZ7,OFFSET('Game Board'!$I$8:$I$31,0,UH$1),UZ4)+SUMIFS(OFFSET('Game Board'!$G$8:$G$31,0,UH$1),OFFSET('Game Board'!$F$8:$F$31,0,UH$1),UZ7,OFFSET('Game Board'!$I$8:$I$31,0,UH$1),UZ5)+SUMIFS(OFFSET('Game Board'!$G$8:$G$31,0,UH$1),OFFSET('Game Board'!$F$8:$F$31,0,UH$1),UZ7,OFFSET('Game Board'!$I$8:$I$31,0,UH$1),UZ6)+SUMIFS(OFFSET('Game Board'!$H$8:$H$31,0,UH$1),OFFSET('Game Board'!$I$8:$I$31,0,UH$1),UZ7,OFFSET('Game Board'!$F$8:$F$31,0,UH$1),UZ4)+SUMIFS(OFFSET('Game Board'!$H$8:$H$31,0,UH$1),OFFSET('Game Board'!$I$8:$I$31,0,UH$1),UZ7,OFFSET('Game Board'!$F$8:$F$31,0,UH$1),UZ5)+SUMIFS(OFFSET('Game Board'!$H$8:$H$31,0,UH$1),OFFSET('Game Board'!$I$8:$I$31,0,UH$1),UZ7,OFFSET('Game Board'!$F$8:$F$31,0,UH$1),UZ6)</f>
        <v>0</v>
      </c>
      <c r="VG7" s="341">
        <f ca="1">SUMIFS(OFFSET('Game Board'!$H$8:$H$31,0,UH$1),OFFSET('Game Board'!$F$8:$F$31,0,UH$1),UZ7,OFFSET('Game Board'!$I$8:$I$31,0,UH$1),UZ4)+SUMIFS(OFFSET('Game Board'!$H$8:$H$31,0,UH$1),OFFSET('Game Board'!$F$8:$F$31,0,UH$1),UZ7,OFFSET('Game Board'!$I$8:$I$31,0,UH$1),UZ5)+SUMIFS(OFFSET('Game Board'!$H$8:$H$31,0,UH$1),OFFSET('Game Board'!$F$8:$F$31,0,UH$1),UZ7,OFFSET('Game Board'!$I$8:$I$31,0,UH$1),UZ6)+SUMIFS(OFFSET('Game Board'!$G$8:$G$31,0,UH$1),OFFSET('Game Board'!$I$8:$I$31,0,UH$1),UZ7,OFFSET('Game Board'!$F$8:$F$31,0,UH$1),UZ4)+SUMIFS(OFFSET('Game Board'!$G$8:$G$31,0,UH$1),OFFSET('Game Board'!$I$8:$I$31,0,UH$1),UZ7,OFFSET('Game Board'!$F$8:$F$31,0,UH$1),UZ5)+SUMIFS(OFFSET('Game Board'!$G$8:$G$31,0,UH$1),OFFSET('Game Board'!$I$8:$I$31,0,UH$1),UZ7,OFFSET('Game Board'!$F$8:$F$31,0,UH$1),UZ6)</f>
        <v>0</v>
      </c>
      <c r="VH7" s="341">
        <f t="shared" ca="1" si="153"/>
        <v>0</v>
      </c>
      <c r="VI7" s="341">
        <f t="shared" ca="1" si="154"/>
        <v>3</v>
      </c>
      <c r="VJ7" s="341">
        <f t="shared" ref="VJ7" ca="1" si="691">IF(UZ7&lt;&gt;"",SUMPRODUCT((UY4:UY7=UY7)*(VI4:VI7&gt;VI7)*1),0)</f>
        <v>0</v>
      </c>
      <c r="VK7" s="341">
        <f t="shared" ref="VK7" ca="1" si="692">IF(UZ7&lt;&gt;"",SUMPRODUCT((VJ4:VJ7=VJ7)*(VH4:VH7&gt;VH7)*1),0)</f>
        <v>0</v>
      </c>
      <c r="VL7" s="341">
        <f t="shared" ca="1" si="157"/>
        <v>0</v>
      </c>
      <c r="VM7" s="341">
        <f t="shared" ref="VM7" ca="1" si="693">IF(UZ7&lt;&gt;"",SUMPRODUCT((VL4:VL7=VL7)*(VJ4:VJ7=VJ7)*(VF4:VF7&gt;VF7)*1),0)</f>
        <v>0</v>
      </c>
      <c r="VN7" s="341">
        <f t="shared" ca="1" si="159"/>
        <v>1</v>
      </c>
      <c r="VO7" s="341">
        <f ca="1">SUMPRODUCT((OFFSET('Game Board'!$F$8:$F$31,0,UH$1)=VA7)*(OFFSET('Game Board'!$I$8:$I$31,0,UH$1)=VA5)*(OFFSET('Game Board'!$G$8:$G$31,0,UH$1)&gt;OFFSET('Game Board'!$H$8:$H$31,0,UH$1))*1)+SUMPRODUCT((OFFSET('Game Board'!$I$8:$I$31,0,UH$1)=VA7)*(OFFSET('Game Board'!$F$8:$F$31,0,UH$1)=VA5)*(OFFSET('Game Board'!$H$8:$H$31,0,UH$1)&gt;OFFSET('Game Board'!$G$8:$G$31,0,UH$1))*1)+SUMPRODUCT((OFFSET('Game Board'!$F$8:$F$31,0,UH$1)=VA7)*(OFFSET('Game Board'!$I$8:$I$31,0,UH$1)=VA6)*(OFFSET('Game Board'!$G$8:$G$31,0,UH$1)&gt;OFFSET('Game Board'!$H$8:$H$31,0,UH$1))*1)+SUMPRODUCT((OFFSET('Game Board'!$I$8:$I$31,0,UH$1)=VA7)*(OFFSET('Game Board'!$F$8:$F$31,0,UH$1)=VA6)*(OFFSET('Game Board'!$H$8:$H$31,0,UH$1)&gt;OFFSET('Game Board'!$G$8:$G$31,0,UH$1))*1)</f>
        <v>0</v>
      </c>
      <c r="VP7" s="341">
        <f ca="1">SUMPRODUCT((OFFSET('Game Board'!$F$8:$F$31,0,UH$1)=VA7)*(OFFSET('Game Board'!$I$8:$I$31,0,UH$1)=VA5)*(OFFSET('Game Board'!$G$8:$G$31,0,UH$1)=OFFSET('Game Board'!$H$8:$H$31,0,UH$1))*1)+SUMPRODUCT((OFFSET('Game Board'!$I$8:$I$31,0,UH$1)=VA7)*(OFFSET('Game Board'!$F$8:$F$31,0,UH$1)=VA5)*(OFFSET('Game Board'!$G$8:$G$31,0,UH$1)=OFFSET('Game Board'!$H$8:$H$31,0,UH$1))*1)+SUMPRODUCT((OFFSET('Game Board'!$F$8:$F$31,0,UH$1)=VA7)*(OFFSET('Game Board'!$I$8:$I$31,0,UH$1)=VA6)*(OFFSET('Game Board'!$G$8:$G$31,0,UH$1)=OFFSET('Game Board'!$H$8:$H$31,0,UH$1))*1)+SUMPRODUCT((OFFSET('Game Board'!$I$8:$I$31,0,UH$1)=VA7)*(OFFSET('Game Board'!$F$8:$F$31,0,UH$1)=VA6)*(OFFSET('Game Board'!$G$8:$G$31,0,UH$1)=OFFSET('Game Board'!$H$8:$H$31,0,UH$1))*1)</f>
        <v>0</v>
      </c>
      <c r="VQ7" s="341">
        <f ca="1">SUMPRODUCT((OFFSET('Game Board'!$F$8:$F$31,0,UH$1)=VA7)*(OFFSET('Game Board'!$I$8:$I$31,0,UH$1)=VA5)*(OFFSET('Game Board'!$G$8:$G$31,0,UH$1)&lt;OFFSET('Game Board'!$H$8:$H$31,0,UH$1))*1)+SUMPRODUCT((OFFSET('Game Board'!$I$8:$I$31,0,UH$1)=VA7)*(OFFSET('Game Board'!$F$8:$F$31,0,UH$1)=VA5)*(OFFSET('Game Board'!$H$8:$H$31,0,UH$1)&lt;OFFSET('Game Board'!$G$8:$G$31,0,UH$1))*1)+SUMPRODUCT((OFFSET('Game Board'!$F$8:$F$31,0,UH$1)=VA7)*(OFFSET('Game Board'!$I$8:$I$31,0,UH$1)=VA6)*(OFFSET('Game Board'!$G$8:$G$31,0,UH$1)&lt;OFFSET('Game Board'!$H$8:$H$31,0,UH$1))*1)+SUMPRODUCT((OFFSET('Game Board'!$I$8:$I$31,0,UH$1)=VA7)*(OFFSET('Game Board'!$F$8:$F$31,0,UH$1)=VA6)*(OFFSET('Game Board'!$H$8:$H$31,0,UH$1)&lt;OFFSET('Game Board'!$G$8:$G$31,0,UH$1))*1)</f>
        <v>0</v>
      </c>
      <c r="VR7" s="341">
        <f ca="1">SUMIFS(OFFSET('Game Board'!$G$8:$G$31,0,UH$1),OFFSET('Game Board'!$F$8:$F$31,0,UH$1),VA7,OFFSET('Game Board'!$I$8:$I$31,0,UH$1),VA5)+SUMIFS(OFFSET('Game Board'!$G$8:$G$31,0,UH$1),OFFSET('Game Board'!$F$8:$F$31,0,UH$1),VA7,OFFSET('Game Board'!$I$8:$I$31,0,UH$1),VA6)+SUMIFS(OFFSET('Game Board'!$H$8:$H$31,0,UH$1),OFFSET('Game Board'!$I$8:$I$31,0,UH$1),VA7,OFFSET('Game Board'!$F$8:$F$31,0,UH$1),VA5)+SUMIFS(OFFSET('Game Board'!$H$8:$H$31,0,UH$1),OFFSET('Game Board'!$I$8:$I$31,0,UH$1),VA7,OFFSET('Game Board'!$F$8:$F$31,0,UH$1),VA6)</f>
        <v>0</v>
      </c>
      <c r="VS7" s="341">
        <f ca="1">SUMIFS(OFFSET('Game Board'!$G$8:$G$31,0,UH$1),OFFSET('Game Board'!$F$8:$F$31,0,UH$1),VA7,OFFSET('Game Board'!$I$8:$I$31,0,UH$1),VA5)+SUMIFS(OFFSET('Game Board'!$G$8:$G$31,0,UH$1),OFFSET('Game Board'!$F$8:$F$31,0,UH$1),VA7,OFFSET('Game Board'!$I$8:$I$31,0,UH$1),VA6)+SUMIFS(OFFSET('Game Board'!$H$8:$H$31,0,UH$1),OFFSET('Game Board'!$I$8:$I$31,0,UH$1),VA7,OFFSET('Game Board'!$F$8:$F$31,0,UH$1),VA5)+SUMIFS(OFFSET('Game Board'!$H$8:$H$31,0,UH$1),OFFSET('Game Board'!$I$8:$I$31,0,UH$1),VA7,OFFSET('Game Board'!$F$8:$F$31,0,UH$1),VA6)</f>
        <v>0</v>
      </c>
      <c r="VT7" s="341">
        <f t="shared" ca="1" si="363"/>
        <v>0</v>
      </c>
      <c r="VU7" s="341">
        <f t="shared" ca="1" si="364"/>
        <v>0</v>
      </c>
      <c r="VV7" s="341">
        <f t="shared" ref="VV7" ca="1" si="694">IF(VA7&lt;&gt;"",SUMPRODUCT((UY4:UY7=UY7)*(VU4:VU7&gt;VU7)*1),0)</f>
        <v>0</v>
      </c>
      <c r="VW7" s="341">
        <f t="shared" ref="VW7" ca="1" si="695">IF(VA7&lt;&gt;"",SUMPRODUCT((VV4:VV7=VV7)*(VT4:VT7&gt;VT7)*1),0)</f>
        <v>0</v>
      </c>
      <c r="VX7" s="341">
        <f t="shared" ca="1" si="367"/>
        <v>0</v>
      </c>
      <c r="VY7" s="341">
        <f t="shared" ref="VY7" ca="1" si="696">IF(VA7&lt;&gt;"",SUMPRODUCT((VX4:VX7=VX7)*(VV4:VV7=VV7)*(VR4:VR7&gt;VR7)*1),0)</f>
        <v>0</v>
      </c>
      <c r="VZ7" s="341">
        <f t="shared" ca="1" si="160"/>
        <v>1</v>
      </c>
      <c r="WA7" s="341">
        <f ca="1">SUMPRODUCT((OFFSET('Game Board'!$F$8:$F$31,0,UH$1)=VB7)*(OFFSET('Game Board'!$I$8:$I$31,0,UH$1)=VB6)*(OFFSET('Game Board'!$G$8:$G$31,0,UH$1)&gt;OFFSET('Game Board'!$H$8:$H$31,0,UH$1))*1)+SUMPRODUCT((OFFSET('Game Board'!$I$8:$I$31,0,UH$1)=VB7)*(OFFSET('Game Board'!$F$8:$F$31,0,UH$1)=VB6)*(OFFSET('Game Board'!$H$8:$H$31,0,UH$1)&gt;OFFSET('Game Board'!$G$8:$G$31,0,UH$1))*1)</f>
        <v>0</v>
      </c>
      <c r="WB7" s="341">
        <f ca="1">SUMPRODUCT((OFFSET('Game Board'!$F$8:$F$31,0,UH$1)=VB7)*(OFFSET('Game Board'!$I$8:$I$31,0,UH$1)=VB6)*(OFFSET('Game Board'!$G$8:$G$31,0,UH$1)=OFFSET('Game Board'!$H$8:$H$31,0,UH$1))*1)+SUMPRODUCT((OFFSET('Game Board'!$I$8:$I$31,0,UH$1)=VB7)*(OFFSET('Game Board'!$F$8:$F$31,0,UH$1)=VB6)*(OFFSET('Game Board'!$H$8:$H$31,0,UH$1)=OFFSET('Game Board'!$G$8:$G$31,0,UH$1))*1)</f>
        <v>0</v>
      </c>
      <c r="WC7" s="341">
        <f ca="1">SUMPRODUCT((OFFSET('Game Board'!$F$8:$F$31,0,UH$1)=VB7)*(OFFSET('Game Board'!$I$8:$I$31,0,UH$1)=VB6)*(OFFSET('Game Board'!$G$8:$G$31,0,UH$1)&lt;OFFSET('Game Board'!$H$8:$H$31,0,UH$1))*1)+SUMPRODUCT((OFFSET('Game Board'!$I$8:$I$31,0,UH$1)=VB7)*(OFFSET('Game Board'!$F$8:$F$31,0,UH$1)=VB6)*(OFFSET('Game Board'!$H$8:$H$31,0,UH$1)&lt;OFFSET('Game Board'!$G$8:$G$31,0,UH$1))*1)</f>
        <v>0</v>
      </c>
      <c r="WD7" s="341">
        <f ca="1">SUMIFS(OFFSET('Game Board'!$G$8:$G$31,0,UH$1),OFFSET('Game Board'!$F$8:$F$31,0,UH$1),VB7,OFFSET('Game Board'!$I$8:$I$31,0,UH$1),VB6)+SUMIFS(OFFSET('Game Board'!$H$8:$H$31,0,UH$1),OFFSET('Game Board'!$I$8:$I$31,0,UH$1),VB7,OFFSET('Game Board'!$F$8:$F$31,0,UH$1),VB6)</f>
        <v>0</v>
      </c>
      <c r="WE7" s="341">
        <f ca="1">SUMIFS(OFFSET('Game Board'!$G$8:$G$31,0,UH$1),OFFSET('Game Board'!$F$8:$F$31,0,UH$1),VB7,OFFSET('Game Board'!$I$8:$I$31,0,UH$1),VB6)+SUMIFS(OFFSET('Game Board'!$H$8:$H$31,0,UH$1),OFFSET('Game Board'!$I$8:$I$31,0,UH$1),VB7,OFFSET('Game Board'!$F$8:$F$31,0,UH$1),VB6)</f>
        <v>0</v>
      </c>
      <c r="WF7" s="341">
        <f t="shared" ca="1" si="546"/>
        <v>0</v>
      </c>
      <c r="WG7" s="341">
        <f t="shared" ca="1" si="547"/>
        <v>0</v>
      </c>
      <c r="WH7" s="341">
        <f t="shared" ref="WH7" ca="1" si="697">IF(VB7&lt;&gt;"",SUMPRODUCT((VK4:VK7=VK7)*(WG4:WG7&gt;WG7)*1),0)</f>
        <v>0</v>
      </c>
      <c r="WI7" s="341">
        <f t="shared" ref="WI7" ca="1" si="698">IF(VB7&lt;&gt;"",SUMPRODUCT((WH4:WH7=WH7)*(WF4:WF7&gt;WF7)*1),0)</f>
        <v>0</v>
      </c>
      <c r="WJ7" s="341">
        <f t="shared" ca="1" si="550"/>
        <v>0</v>
      </c>
      <c r="WK7" s="341">
        <f t="shared" ref="WK7" ca="1" si="699">IF(VB7&lt;&gt;"",SUMPRODUCT((WJ4:WJ7=WJ7)*(WH4:WH7=WH7)*(WD4:WD7&gt;WD7)*1),0)</f>
        <v>0</v>
      </c>
      <c r="WL7" s="341">
        <f t="shared" ca="1" si="161"/>
        <v>1</v>
      </c>
      <c r="WM7" s="341">
        <f t="shared" ref="WM7" ca="1" si="700">SUMPRODUCT((WL4:WL7=WL7)*(UO4:UO7&gt;UO7)*1)</f>
        <v>3</v>
      </c>
      <c r="WN7" s="341">
        <f t="shared" ca="1" si="163"/>
        <v>4</v>
      </c>
      <c r="WO7" s="341" t="str">
        <f t="shared" si="370"/>
        <v>New Zealand</v>
      </c>
      <c r="WP7" s="341">
        <f t="shared" ca="1" si="164"/>
        <v>0</v>
      </c>
      <c r="WQ7" s="341">
        <f ca="1">SUMPRODUCT((OFFSET('Game Board'!$G$8:$G$31,0,WQ$1)&lt;&gt;"")*(OFFSET('Game Board'!$F$8:$F$31,0,WQ$1)=$C7)*(OFFSET('Game Board'!$G$8:$G$31,0,WQ$1)&gt;OFFSET('Game Board'!$H$8:$H$31,0,WQ$1))*1)+SUMPRODUCT((OFFSET('Game Board'!$G$8:$G$31,0,WQ$1)&lt;&gt;"")*(OFFSET('Game Board'!$I$8:$I$31,0,WQ$1)=$C7)*(OFFSET('Game Board'!$H$8:$H$31,0,WQ$1)&gt;OFFSET('Game Board'!$G$8:$G$31,0,WQ$1))*1)</f>
        <v>0</v>
      </c>
      <c r="WR7" s="341">
        <f ca="1">SUMPRODUCT((OFFSET('Game Board'!$G$8:$G$31,0,WQ$1)&lt;&gt;"")*(OFFSET('Game Board'!$F$8:$F$31,0,WQ$1)=$C7)*(OFFSET('Game Board'!$G$8:$G$31,0,WQ$1)=OFFSET('Game Board'!$H$8:$H$31,0,WQ$1))*1)+SUMPRODUCT((OFFSET('Game Board'!$G$8:$G$31,0,WQ$1)&lt;&gt;"")*(OFFSET('Game Board'!$I$8:$I$31,0,WQ$1)=$C7)*(OFFSET('Game Board'!$G$8:$G$31,0,WQ$1)=OFFSET('Game Board'!$H$8:$H$31,0,WQ$1))*1)</f>
        <v>0</v>
      </c>
      <c r="WS7" s="341">
        <f ca="1">SUMPRODUCT((OFFSET('Game Board'!$G$8:$G$31,0,WQ$1)&lt;&gt;"")*(OFFSET('Game Board'!$F$8:$F$31,0,WQ$1)=$C7)*(OFFSET('Game Board'!$G$8:$G$31,0,WQ$1)&lt;OFFSET('Game Board'!$H$8:$H$31,0,WQ$1))*1)+SUMPRODUCT((OFFSET('Game Board'!$G$8:$G$31,0,WQ$1)&lt;&gt;"")*(OFFSET('Game Board'!$I$8:$I$31,0,WQ$1)=$C7)*(OFFSET('Game Board'!$H$8:$H$31,0,WQ$1)&lt;OFFSET('Game Board'!$G$8:$G$31,0,WQ$1))*1)</f>
        <v>0</v>
      </c>
      <c r="WT7" s="341">
        <f ca="1">SUMIF(OFFSET('Game Board'!$F$8:$F$31,0,WQ$1),$C7,OFFSET('Game Board'!$G$8:$G$31,0,WQ$1))+SUMIF(OFFSET('Game Board'!$I$8:$I$31,0,WQ$1),$C7,OFFSET('Game Board'!$H$8:$H$31,0,WQ$1))</f>
        <v>0</v>
      </c>
      <c r="WU7" s="341">
        <f ca="1">SUMIF(OFFSET('Game Board'!$F$8:$F$31,0,WQ$1),$C7,OFFSET('Game Board'!$H$8:$H$31,0,WQ$1))+SUMIF(OFFSET('Game Board'!$I$8:$I$31,0,WQ$1),$C7,OFFSET('Game Board'!$G$8:$G$31,0,WQ$1))</f>
        <v>0</v>
      </c>
      <c r="WV7" s="341">
        <f t="shared" ca="1" si="165"/>
        <v>0</v>
      </c>
      <c r="WW7" s="341">
        <f t="shared" ca="1" si="166"/>
        <v>0</v>
      </c>
      <c r="WX7" s="341">
        <f t="shared" ca="1" si="371"/>
        <v>13</v>
      </c>
      <c r="WY7" s="341">
        <f>'Tournament Setup'!$F9</f>
        <v>0</v>
      </c>
      <c r="WZ7" s="341">
        <f t="shared" ref="WZ7" ca="1" si="701">RANK(WW7,WW4:WW7)</f>
        <v>1</v>
      </c>
      <c r="XA7" s="341">
        <f t="shared" ref="XA7" ca="1" si="702">SUMPRODUCT((WZ4:WZ7=WZ7)*(WV4:WV7&gt;WV7)*1)</f>
        <v>0</v>
      </c>
      <c r="XB7" s="341">
        <f t="shared" ca="1" si="169"/>
        <v>1</v>
      </c>
      <c r="XC7" s="341">
        <f t="shared" ref="XC7" ca="1" si="703">SUMPRODUCT((WZ4:WZ7=WZ7)*(WV4:WV7=WV7)*(WT4:WT7&gt;WT7)*1)</f>
        <v>0</v>
      </c>
      <c r="XD7" s="341">
        <f t="shared" ca="1" si="171"/>
        <v>1</v>
      </c>
      <c r="XE7" s="341">
        <f t="shared" ref="XE7" ca="1" si="704">RANK(XD7,XD4:XD7,1)+COUNTIF(XD4:XD7,XD7)-1</f>
        <v>4</v>
      </c>
      <c r="XF7" s="341">
        <v>4</v>
      </c>
      <c r="XG7" s="341" t="str">
        <f t="shared" ref="XG7" ca="1" si="705">INDEX(WO4:WO7,MATCH(XF7,XE4:XE7,0),0)</f>
        <v>New Zealand</v>
      </c>
      <c r="XH7" s="341">
        <f t="shared" ref="XH7" ca="1" si="706">INDEX(XD4:XD7,MATCH(XG7,WO4:WO7,0),0)</f>
        <v>1</v>
      </c>
      <c r="XI7" s="341" t="str">
        <f t="shared" ca="1" si="559"/>
        <v>New Zealand</v>
      </c>
      <c r="XJ7" s="341" t="str">
        <f t="shared" ref="XJ7" ca="1" si="707">IF(AND(XJ6&lt;&gt;"",XH7=2),XG7,"")</f>
        <v/>
      </c>
      <c r="XK7" s="341" t="str">
        <f t="shared" ref="XK7" ca="1" si="708">IF(AND(XK6&lt;&gt;"",XH7=3),XG7,"")</f>
        <v/>
      </c>
      <c r="XL7" s="341">
        <f ca="1">SUMPRODUCT((OFFSET('Game Board'!$F$8:$F$31,0,WQ$1)=XI7)*(OFFSET('Game Board'!$I$8:$I$31,0,WQ$1)=XI4)*(OFFSET('Game Board'!$G$8:$G$31,0,WQ$1)&gt;OFFSET('Game Board'!$H$8:$H$31,0,WQ$1))*1)+SUMPRODUCT((OFFSET('Game Board'!$I$8:$I$31,0,WQ$1)=XI7)*(OFFSET('Game Board'!$F$8:$F$31,0,WQ$1)=XI4)*(OFFSET('Game Board'!$H$8:$H$31,0,WQ$1)&gt;OFFSET('Game Board'!$G$8:$G$31,0,WQ$1))*1)+SUMPRODUCT((OFFSET('Game Board'!$F$8:$F$31,0,WQ$1)=XI7)*(OFFSET('Game Board'!$I$8:$I$31,0,WQ$1)=XI5)*(OFFSET('Game Board'!$G$8:$G$31,0,WQ$1)&gt;OFFSET('Game Board'!$H$8:$H$31,0,WQ$1))*1)+SUMPRODUCT((OFFSET('Game Board'!$I$8:$I$31,0,WQ$1)=XI7)*(OFFSET('Game Board'!$F$8:$F$31,0,WQ$1)=XI5)*(OFFSET('Game Board'!$H$8:$H$31,0,WQ$1)&gt;OFFSET('Game Board'!$G$8:$G$31,0,WQ$1))*1)+SUMPRODUCT((OFFSET('Game Board'!$F$8:$F$31,0,WQ$1)=XI7)*(OFFSET('Game Board'!$I$8:$I$31,0,WQ$1)=XI6)*(OFFSET('Game Board'!$G$8:$G$31,0,WQ$1)&gt;OFFSET('Game Board'!$H$8:$H$31,0,WQ$1))*1)+SUMPRODUCT((OFFSET('Game Board'!$I$8:$I$31,0,WQ$1)=XI7)*(OFFSET('Game Board'!$F$8:$F$31,0,WQ$1)=XI6)*(OFFSET('Game Board'!$H$8:$H$31,0,WQ$1)&gt;OFFSET('Game Board'!$G$8:$G$31,0,WQ$1))*1)</f>
        <v>0</v>
      </c>
      <c r="XM7" s="341">
        <f ca="1">SUMPRODUCT((OFFSET('Game Board'!$F$8:$F$31,0,WQ$1)=XI7)*(OFFSET('Game Board'!$I$8:$I$31,0,WQ$1)=XI4)*(OFFSET('Game Board'!$G$8:$G$31,0,WQ$1)=OFFSET('Game Board'!$H$8:$H$31,0,WQ$1))*1)+SUMPRODUCT((OFFSET('Game Board'!$I$8:$I$31,0,WQ$1)=XI7)*(OFFSET('Game Board'!$F$8:$F$31,0,WQ$1)=XI4)*(OFFSET('Game Board'!$G$8:$G$31,0,WQ$1)=OFFSET('Game Board'!$H$8:$H$31,0,WQ$1))*1)+SUMPRODUCT((OFFSET('Game Board'!$F$8:$F$31,0,WQ$1)=XI7)*(OFFSET('Game Board'!$I$8:$I$31,0,WQ$1)=XI5)*(OFFSET('Game Board'!$G$8:$G$31,0,WQ$1)=OFFSET('Game Board'!$H$8:$H$31,0,WQ$1))*1)+SUMPRODUCT((OFFSET('Game Board'!$I$8:$I$31,0,WQ$1)=XI7)*(OFFSET('Game Board'!$F$8:$F$31,0,WQ$1)=XI5)*(OFFSET('Game Board'!$G$8:$G$31,0,WQ$1)=OFFSET('Game Board'!$H$8:$H$31,0,WQ$1))*1)+SUMPRODUCT((OFFSET('Game Board'!$F$8:$F$31,0,WQ$1)=XI7)*(OFFSET('Game Board'!$I$8:$I$31,0,WQ$1)=XI6)*(OFFSET('Game Board'!$G$8:$G$31,0,WQ$1)=OFFSET('Game Board'!$H$8:$H$31,0,WQ$1))*1)+SUMPRODUCT((OFFSET('Game Board'!$I$8:$I$31,0,WQ$1)=XI7)*(OFFSET('Game Board'!$F$8:$F$31,0,WQ$1)=XI6)*(OFFSET('Game Board'!$G$8:$G$31,0,WQ$1)=OFFSET('Game Board'!$H$8:$H$31,0,WQ$1))*1)</f>
        <v>3</v>
      </c>
      <c r="XN7" s="341">
        <f ca="1">SUMPRODUCT((OFFSET('Game Board'!$F$8:$F$31,0,WQ$1)=XI7)*(OFFSET('Game Board'!$I$8:$I$31,0,WQ$1)=XI4)*(OFFSET('Game Board'!$G$8:$G$31,0,WQ$1)&lt;OFFSET('Game Board'!$H$8:$H$31,0,WQ$1))*1)+SUMPRODUCT((OFFSET('Game Board'!$I$8:$I$31,0,WQ$1)=XI7)*(OFFSET('Game Board'!$F$8:$F$31,0,WQ$1)=XI4)*(OFFSET('Game Board'!$H$8:$H$31,0,WQ$1)&lt;OFFSET('Game Board'!$G$8:$G$31,0,WQ$1))*1)+SUMPRODUCT((OFFSET('Game Board'!$F$8:$F$31,0,WQ$1)=XI7)*(OFFSET('Game Board'!$I$8:$I$31,0,WQ$1)=XI5)*(OFFSET('Game Board'!$G$8:$G$31,0,WQ$1)&lt;OFFSET('Game Board'!$H$8:$H$31,0,WQ$1))*1)+SUMPRODUCT((OFFSET('Game Board'!$I$8:$I$31,0,WQ$1)=XI7)*(OFFSET('Game Board'!$F$8:$F$31,0,WQ$1)=XI5)*(OFFSET('Game Board'!$H$8:$H$31,0,WQ$1)&lt;OFFSET('Game Board'!$G$8:$G$31,0,WQ$1))*1)+SUMPRODUCT((OFFSET('Game Board'!$F$8:$F$31,0,WQ$1)=XI7)*(OFFSET('Game Board'!$I$8:$I$31,0,WQ$1)=XI6)*(OFFSET('Game Board'!$G$8:$G$31,0,WQ$1)&lt;OFFSET('Game Board'!$H$8:$H$31,0,WQ$1))*1)+SUMPRODUCT((OFFSET('Game Board'!$I$8:$I$31,0,WQ$1)=XI7)*(OFFSET('Game Board'!$F$8:$F$31,0,WQ$1)=XI6)*(OFFSET('Game Board'!$H$8:$H$31,0,WQ$1)&lt;OFFSET('Game Board'!$G$8:$G$31,0,WQ$1))*1)</f>
        <v>0</v>
      </c>
      <c r="XO7" s="341">
        <f ca="1">SUMIFS(OFFSET('Game Board'!$G$8:$G$31,0,WQ$1),OFFSET('Game Board'!$F$8:$F$31,0,WQ$1),XI7,OFFSET('Game Board'!$I$8:$I$31,0,WQ$1),XI4)+SUMIFS(OFFSET('Game Board'!$G$8:$G$31,0,WQ$1),OFFSET('Game Board'!$F$8:$F$31,0,WQ$1),XI7,OFFSET('Game Board'!$I$8:$I$31,0,WQ$1),XI5)+SUMIFS(OFFSET('Game Board'!$G$8:$G$31,0,WQ$1),OFFSET('Game Board'!$F$8:$F$31,0,WQ$1),XI7,OFFSET('Game Board'!$I$8:$I$31,0,WQ$1),XI6)+SUMIFS(OFFSET('Game Board'!$H$8:$H$31,0,WQ$1),OFFSET('Game Board'!$I$8:$I$31,0,WQ$1),XI7,OFFSET('Game Board'!$F$8:$F$31,0,WQ$1),XI4)+SUMIFS(OFFSET('Game Board'!$H$8:$H$31,0,WQ$1),OFFSET('Game Board'!$I$8:$I$31,0,WQ$1),XI7,OFFSET('Game Board'!$F$8:$F$31,0,WQ$1),XI5)+SUMIFS(OFFSET('Game Board'!$H$8:$H$31,0,WQ$1),OFFSET('Game Board'!$I$8:$I$31,0,WQ$1),XI7,OFFSET('Game Board'!$F$8:$F$31,0,WQ$1),XI6)</f>
        <v>0</v>
      </c>
      <c r="XP7" s="341">
        <f ca="1">SUMIFS(OFFSET('Game Board'!$H$8:$H$31,0,WQ$1),OFFSET('Game Board'!$F$8:$F$31,0,WQ$1),XI7,OFFSET('Game Board'!$I$8:$I$31,0,WQ$1),XI4)+SUMIFS(OFFSET('Game Board'!$H$8:$H$31,0,WQ$1),OFFSET('Game Board'!$F$8:$F$31,0,WQ$1),XI7,OFFSET('Game Board'!$I$8:$I$31,0,WQ$1),XI5)+SUMIFS(OFFSET('Game Board'!$H$8:$H$31,0,WQ$1),OFFSET('Game Board'!$F$8:$F$31,0,WQ$1),XI7,OFFSET('Game Board'!$I$8:$I$31,0,WQ$1),XI6)+SUMIFS(OFFSET('Game Board'!$G$8:$G$31,0,WQ$1),OFFSET('Game Board'!$I$8:$I$31,0,WQ$1),XI7,OFFSET('Game Board'!$F$8:$F$31,0,WQ$1),XI4)+SUMIFS(OFFSET('Game Board'!$G$8:$G$31,0,WQ$1),OFFSET('Game Board'!$I$8:$I$31,0,WQ$1),XI7,OFFSET('Game Board'!$F$8:$F$31,0,WQ$1),XI5)+SUMIFS(OFFSET('Game Board'!$G$8:$G$31,0,WQ$1),OFFSET('Game Board'!$I$8:$I$31,0,WQ$1),XI7,OFFSET('Game Board'!$F$8:$F$31,0,WQ$1),XI6)</f>
        <v>0</v>
      </c>
      <c r="XQ7" s="341">
        <f t="shared" ca="1" si="176"/>
        <v>0</v>
      </c>
      <c r="XR7" s="341">
        <f t="shared" ca="1" si="177"/>
        <v>3</v>
      </c>
      <c r="XS7" s="341">
        <f t="shared" ref="XS7" ca="1" si="709">IF(XI7&lt;&gt;"",SUMPRODUCT((XH4:XH7=XH7)*(XR4:XR7&gt;XR7)*1),0)</f>
        <v>0</v>
      </c>
      <c r="XT7" s="341">
        <f t="shared" ref="XT7" ca="1" si="710">IF(XI7&lt;&gt;"",SUMPRODUCT((XS4:XS7=XS7)*(XQ4:XQ7&gt;XQ7)*1),0)</f>
        <v>0</v>
      </c>
      <c r="XU7" s="341">
        <f t="shared" ca="1" si="180"/>
        <v>0</v>
      </c>
      <c r="XV7" s="341">
        <f t="shared" ref="XV7" ca="1" si="711">IF(XI7&lt;&gt;"",SUMPRODUCT((XU4:XU7=XU7)*(XS4:XS7=XS7)*(XO4:XO7&gt;XO7)*1),0)</f>
        <v>0</v>
      </c>
      <c r="XW7" s="341">
        <f t="shared" ca="1" si="182"/>
        <v>1</v>
      </c>
      <c r="XX7" s="341">
        <f ca="1">SUMPRODUCT((OFFSET('Game Board'!$F$8:$F$31,0,WQ$1)=XJ7)*(OFFSET('Game Board'!$I$8:$I$31,0,WQ$1)=XJ5)*(OFFSET('Game Board'!$G$8:$G$31,0,WQ$1)&gt;OFFSET('Game Board'!$H$8:$H$31,0,WQ$1))*1)+SUMPRODUCT((OFFSET('Game Board'!$I$8:$I$31,0,WQ$1)=XJ7)*(OFFSET('Game Board'!$F$8:$F$31,0,WQ$1)=XJ5)*(OFFSET('Game Board'!$H$8:$H$31,0,WQ$1)&gt;OFFSET('Game Board'!$G$8:$G$31,0,WQ$1))*1)+SUMPRODUCT((OFFSET('Game Board'!$F$8:$F$31,0,WQ$1)=XJ7)*(OFFSET('Game Board'!$I$8:$I$31,0,WQ$1)=XJ6)*(OFFSET('Game Board'!$G$8:$G$31,0,WQ$1)&gt;OFFSET('Game Board'!$H$8:$H$31,0,WQ$1))*1)+SUMPRODUCT((OFFSET('Game Board'!$I$8:$I$31,0,WQ$1)=XJ7)*(OFFSET('Game Board'!$F$8:$F$31,0,WQ$1)=XJ6)*(OFFSET('Game Board'!$H$8:$H$31,0,WQ$1)&gt;OFFSET('Game Board'!$G$8:$G$31,0,WQ$1))*1)</f>
        <v>0</v>
      </c>
      <c r="XY7" s="341">
        <f ca="1">SUMPRODUCT((OFFSET('Game Board'!$F$8:$F$31,0,WQ$1)=XJ7)*(OFFSET('Game Board'!$I$8:$I$31,0,WQ$1)=XJ5)*(OFFSET('Game Board'!$G$8:$G$31,0,WQ$1)=OFFSET('Game Board'!$H$8:$H$31,0,WQ$1))*1)+SUMPRODUCT((OFFSET('Game Board'!$I$8:$I$31,0,WQ$1)=XJ7)*(OFFSET('Game Board'!$F$8:$F$31,0,WQ$1)=XJ5)*(OFFSET('Game Board'!$G$8:$G$31,0,WQ$1)=OFFSET('Game Board'!$H$8:$H$31,0,WQ$1))*1)+SUMPRODUCT((OFFSET('Game Board'!$F$8:$F$31,0,WQ$1)=XJ7)*(OFFSET('Game Board'!$I$8:$I$31,0,WQ$1)=XJ6)*(OFFSET('Game Board'!$G$8:$G$31,0,WQ$1)=OFFSET('Game Board'!$H$8:$H$31,0,WQ$1))*1)+SUMPRODUCT((OFFSET('Game Board'!$I$8:$I$31,0,WQ$1)=XJ7)*(OFFSET('Game Board'!$F$8:$F$31,0,WQ$1)=XJ6)*(OFFSET('Game Board'!$G$8:$G$31,0,WQ$1)=OFFSET('Game Board'!$H$8:$H$31,0,WQ$1))*1)</f>
        <v>0</v>
      </c>
      <c r="XZ7" s="341">
        <f ca="1">SUMPRODUCT((OFFSET('Game Board'!$F$8:$F$31,0,WQ$1)=XJ7)*(OFFSET('Game Board'!$I$8:$I$31,0,WQ$1)=XJ5)*(OFFSET('Game Board'!$G$8:$G$31,0,WQ$1)&lt;OFFSET('Game Board'!$H$8:$H$31,0,WQ$1))*1)+SUMPRODUCT((OFFSET('Game Board'!$I$8:$I$31,0,WQ$1)=XJ7)*(OFFSET('Game Board'!$F$8:$F$31,0,WQ$1)=XJ5)*(OFFSET('Game Board'!$H$8:$H$31,0,WQ$1)&lt;OFFSET('Game Board'!$G$8:$G$31,0,WQ$1))*1)+SUMPRODUCT((OFFSET('Game Board'!$F$8:$F$31,0,WQ$1)=XJ7)*(OFFSET('Game Board'!$I$8:$I$31,0,WQ$1)=XJ6)*(OFFSET('Game Board'!$G$8:$G$31,0,WQ$1)&lt;OFFSET('Game Board'!$H$8:$H$31,0,WQ$1))*1)+SUMPRODUCT((OFFSET('Game Board'!$I$8:$I$31,0,WQ$1)=XJ7)*(OFFSET('Game Board'!$F$8:$F$31,0,WQ$1)=XJ6)*(OFFSET('Game Board'!$H$8:$H$31,0,WQ$1)&lt;OFFSET('Game Board'!$G$8:$G$31,0,WQ$1))*1)</f>
        <v>0</v>
      </c>
      <c r="YA7" s="341">
        <f ca="1">SUMIFS(OFFSET('Game Board'!$G$8:$G$31,0,WQ$1),OFFSET('Game Board'!$F$8:$F$31,0,WQ$1),XJ7,OFFSET('Game Board'!$I$8:$I$31,0,WQ$1),XJ5)+SUMIFS(OFFSET('Game Board'!$G$8:$G$31,0,WQ$1),OFFSET('Game Board'!$F$8:$F$31,0,WQ$1),XJ7,OFFSET('Game Board'!$I$8:$I$31,0,WQ$1),XJ6)+SUMIFS(OFFSET('Game Board'!$H$8:$H$31,0,WQ$1),OFFSET('Game Board'!$I$8:$I$31,0,WQ$1),XJ7,OFFSET('Game Board'!$F$8:$F$31,0,WQ$1),XJ5)+SUMIFS(OFFSET('Game Board'!$H$8:$H$31,0,WQ$1),OFFSET('Game Board'!$I$8:$I$31,0,WQ$1),XJ7,OFFSET('Game Board'!$F$8:$F$31,0,WQ$1),XJ6)</f>
        <v>0</v>
      </c>
      <c r="YB7" s="341">
        <f ca="1">SUMIFS(OFFSET('Game Board'!$G$8:$G$31,0,WQ$1),OFFSET('Game Board'!$F$8:$F$31,0,WQ$1),XJ7,OFFSET('Game Board'!$I$8:$I$31,0,WQ$1),XJ5)+SUMIFS(OFFSET('Game Board'!$G$8:$G$31,0,WQ$1),OFFSET('Game Board'!$F$8:$F$31,0,WQ$1),XJ7,OFFSET('Game Board'!$I$8:$I$31,0,WQ$1),XJ6)+SUMIFS(OFFSET('Game Board'!$H$8:$H$31,0,WQ$1),OFFSET('Game Board'!$I$8:$I$31,0,WQ$1),XJ7,OFFSET('Game Board'!$F$8:$F$31,0,WQ$1),XJ5)+SUMIFS(OFFSET('Game Board'!$H$8:$H$31,0,WQ$1),OFFSET('Game Board'!$I$8:$I$31,0,WQ$1),XJ7,OFFSET('Game Board'!$F$8:$F$31,0,WQ$1),XJ6)</f>
        <v>0</v>
      </c>
      <c r="YC7" s="341">
        <f t="shared" ca="1" si="383"/>
        <v>0</v>
      </c>
      <c r="YD7" s="341">
        <f t="shared" ca="1" si="384"/>
        <v>0</v>
      </c>
      <c r="YE7" s="341">
        <f t="shared" ref="YE7" ca="1" si="712">IF(XJ7&lt;&gt;"",SUMPRODUCT((XH4:XH7=XH7)*(YD4:YD7&gt;YD7)*1),0)</f>
        <v>0</v>
      </c>
      <c r="YF7" s="341">
        <f t="shared" ref="YF7" ca="1" si="713">IF(XJ7&lt;&gt;"",SUMPRODUCT((YE4:YE7=YE7)*(YC4:YC7&gt;YC7)*1),0)</f>
        <v>0</v>
      </c>
      <c r="YG7" s="341">
        <f t="shared" ca="1" si="387"/>
        <v>0</v>
      </c>
      <c r="YH7" s="341">
        <f t="shared" ref="YH7" ca="1" si="714">IF(XJ7&lt;&gt;"",SUMPRODUCT((YG4:YG7=YG7)*(YE4:YE7=YE7)*(YA4:YA7&gt;YA7)*1),0)</f>
        <v>0</v>
      </c>
      <c r="YI7" s="341">
        <f t="shared" ca="1" si="183"/>
        <v>1</v>
      </c>
      <c r="YJ7" s="341">
        <f ca="1">SUMPRODUCT((OFFSET('Game Board'!$F$8:$F$31,0,WQ$1)=XK7)*(OFFSET('Game Board'!$I$8:$I$31,0,WQ$1)=XK6)*(OFFSET('Game Board'!$G$8:$G$31,0,WQ$1)&gt;OFFSET('Game Board'!$H$8:$H$31,0,WQ$1))*1)+SUMPRODUCT((OFFSET('Game Board'!$I$8:$I$31,0,WQ$1)=XK7)*(OFFSET('Game Board'!$F$8:$F$31,0,WQ$1)=XK6)*(OFFSET('Game Board'!$H$8:$H$31,0,WQ$1)&gt;OFFSET('Game Board'!$G$8:$G$31,0,WQ$1))*1)</f>
        <v>0</v>
      </c>
      <c r="YK7" s="341">
        <f ca="1">SUMPRODUCT((OFFSET('Game Board'!$F$8:$F$31,0,WQ$1)=XK7)*(OFFSET('Game Board'!$I$8:$I$31,0,WQ$1)=XK6)*(OFFSET('Game Board'!$G$8:$G$31,0,WQ$1)=OFFSET('Game Board'!$H$8:$H$31,0,WQ$1))*1)+SUMPRODUCT((OFFSET('Game Board'!$I$8:$I$31,0,WQ$1)=XK7)*(OFFSET('Game Board'!$F$8:$F$31,0,WQ$1)=XK6)*(OFFSET('Game Board'!$H$8:$H$31,0,WQ$1)=OFFSET('Game Board'!$G$8:$G$31,0,WQ$1))*1)</f>
        <v>0</v>
      </c>
      <c r="YL7" s="341">
        <f ca="1">SUMPRODUCT((OFFSET('Game Board'!$F$8:$F$31,0,WQ$1)=XK7)*(OFFSET('Game Board'!$I$8:$I$31,0,WQ$1)=XK6)*(OFFSET('Game Board'!$G$8:$G$31,0,WQ$1)&lt;OFFSET('Game Board'!$H$8:$H$31,0,WQ$1))*1)+SUMPRODUCT((OFFSET('Game Board'!$I$8:$I$31,0,WQ$1)=XK7)*(OFFSET('Game Board'!$F$8:$F$31,0,WQ$1)=XK6)*(OFFSET('Game Board'!$H$8:$H$31,0,WQ$1)&lt;OFFSET('Game Board'!$G$8:$G$31,0,WQ$1))*1)</f>
        <v>0</v>
      </c>
      <c r="YM7" s="341">
        <f ca="1">SUMIFS(OFFSET('Game Board'!$G$8:$G$31,0,WQ$1),OFFSET('Game Board'!$F$8:$F$31,0,WQ$1),XK7,OFFSET('Game Board'!$I$8:$I$31,0,WQ$1),XK6)+SUMIFS(OFFSET('Game Board'!$H$8:$H$31,0,WQ$1),OFFSET('Game Board'!$I$8:$I$31,0,WQ$1),XK7,OFFSET('Game Board'!$F$8:$F$31,0,WQ$1),XK6)</f>
        <v>0</v>
      </c>
      <c r="YN7" s="341">
        <f ca="1">SUMIFS(OFFSET('Game Board'!$G$8:$G$31,0,WQ$1),OFFSET('Game Board'!$F$8:$F$31,0,WQ$1),XK7,OFFSET('Game Board'!$I$8:$I$31,0,WQ$1),XK6)+SUMIFS(OFFSET('Game Board'!$H$8:$H$31,0,WQ$1),OFFSET('Game Board'!$I$8:$I$31,0,WQ$1),XK7,OFFSET('Game Board'!$F$8:$F$31,0,WQ$1),XK6)</f>
        <v>0</v>
      </c>
      <c r="YO7" s="341">
        <f t="shared" ca="1" si="568"/>
        <v>0</v>
      </c>
      <c r="YP7" s="341">
        <f t="shared" ca="1" si="569"/>
        <v>0</v>
      </c>
      <c r="YQ7" s="341">
        <f t="shared" ref="YQ7" ca="1" si="715">IF(XK7&lt;&gt;"",SUMPRODUCT((XT4:XT7=XT7)*(YP4:YP7&gt;YP7)*1),0)</f>
        <v>0</v>
      </c>
      <c r="YR7" s="341">
        <f t="shared" ref="YR7" ca="1" si="716">IF(XK7&lt;&gt;"",SUMPRODUCT((YQ4:YQ7=YQ7)*(YO4:YO7&gt;YO7)*1),0)</f>
        <v>0</v>
      </c>
      <c r="YS7" s="341">
        <f t="shared" ca="1" si="572"/>
        <v>0</v>
      </c>
      <c r="YT7" s="341">
        <f t="shared" ref="YT7" ca="1" si="717">IF(XK7&lt;&gt;"",SUMPRODUCT((YS4:YS7=YS7)*(YQ4:YQ7=YQ7)*(YM4:YM7&gt;YM7)*1),0)</f>
        <v>0</v>
      </c>
      <c r="YU7" s="341">
        <f t="shared" ca="1" si="184"/>
        <v>1</v>
      </c>
      <c r="YV7" s="341">
        <f t="shared" ref="YV7" ca="1" si="718">SUMPRODUCT((YU4:YU7=YU7)*(WX4:WX7&gt;WX7)*1)</f>
        <v>3</v>
      </c>
      <c r="YW7" s="341">
        <f t="shared" ca="1" si="186"/>
        <v>4</v>
      </c>
    </row>
    <row r="8" spans="1:681" x14ac:dyDescent="0.25">
      <c r="A8" s="341">
        <f>INDEX(M4:M35,MATCH(U8,C4:C35,0),0)</f>
        <v>12</v>
      </c>
      <c r="B8" s="341">
        <f>B4</f>
        <v>1</v>
      </c>
      <c r="C8" s="341" t="str">
        <f>'Tournament Setup'!D10</f>
        <v>Argentina</v>
      </c>
      <c r="D8" s="341">
        <f t="shared" si="187"/>
        <v>0</v>
      </c>
      <c r="E8" s="341">
        <f>SUMPRODUCT(('Game Board'!$G$8:$G$31&lt;&gt;"")*('Game Board'!$F$8:$F$31=$C8)*('Game Board'!$G$8:$G$31&gt;'Game Board'!$H$8:$H$31)*1)+SUMPRODUCT(('Game Board'!$G$8:$G$31&lt;&gt;"")*('Game Board'!$I$8:$I$31=$C8)*('Game Board'!$H$8:$H$31&gt;'Game Board'!$G$8:$G$31)*1)</f>
        <v>0</v>
      </c>
      <c r="F8" s="341">
        <f>SUMPRODUCT(('Game Board'!$G$8:$G$31&lt;&gt;"")*('Game Board'!$F$8:$F$31=$C8)*('Game Board'!$G$8:$G$31='Game Board'!$H$8:$H$31)*1)+SUMPRODUCT(('Game Board'!$G$8:$G$31&lt;&gt;"")*('Game Board'!$I$8:$I$31=$C8)*('Game Board'!$G$8:$G$31='Game Board'!$H$8:$H$31)*1)</f>
        <v>0</v>
      </c>
      <c r="G8" s="341">
        <f>SUMPRODUCT(('Game Board'!$G$8:$G$31&lt;&gt;"")*('Game Board'!$F$8:$F$31=$C8)*('Game Board'!$G$8:$G$31&lt;'Game Board'!$H$8:$H$31)*1)+SUMPRODUCT(('Game Board'!$G$8:$G$31&lt;&gt;"")*('Game Board'!$I$8:$I$31=$C8)*('Game Board'!$H$8:$H$31&lt;'Game Board'!$G$8:$G$31)*1)</f>
        <v>0</v>
      </c>
      <c r="H8" s="341">
        <f>SUMIF('Game Board'!$F$8:$F$31,$C8,'Game Board'!$G$8:$G$31)+SUMIF('Game Board'!$I$8:$I$31,$C8,'Game Board'!$H$8:$H$31)</f>
        <v>0</v>
      </c>
      <c r="I8" s="341">
        <f>SUMIF('Game Board'!$F$8:$F$31,$C8,'Game Board'!$H$8:$H$31)+SUMIF('Game Board'!$I$8:$I$31,$C8,'Game Board'!$G$8:$G$31)</f>
        <v>0</v>
      </c>
      <c r="J8" s="341">
        <f t="shared" si="188"/>
        <v>0</v>
      </c>
      <c r="K8" s="341">
        <f t="shared" si="189"/>
        <v>0</v>
      </c>
      <c r="L8" s="341">
        <f>'Tournament Setup'!$E10</f>
        <v>12</v>
      </c>
      <c r="M8" s="341">
        <f>IF('Tournament Setup'!$F10&lt;&gt;"",-'Tournament Setup'!$F10,'Tournament Setup'!$E10)</f>
        <v>12</v>
      </c>
      <c r="N8" s="341">
        <f>RANK(K8,K8:K11)</f>
        <v>1</v>
      </c>
      <c r="O8" s="341">
        <f>SUMPRODUCT((N8:N11=N8)*(J8:J11&gt;J8)*1)</f>
        <v>0</v>
      </c>
      <c r="P8" s="341">
        <f t="shared" si="190"/>
        <v>1</v>
      </c>
      <c r="Q8" s="341">
        <f>SUMPRODUCT((N8:N11=N8)*(J8:J11=J8)*(H8:H11&gt;H8)*1)</f>
        <v>0</v>
      </c>
      <c r="R8" s="341">
        <f t="shared" si="191"/>
        <v>1</v>
      </c>
      <c r="S8" s="341">
        <f>RANK(R8,R8:R11,1)+COUNTIF(R8:R8,R8)-1</f>
        <v>1</v>
      </c>
      <c r="T8" s="341">
        <v>1</v>
      </c>
      <c r="U8" s="341" t="str">
        <f t="shared" ref="U8" si="719">INDEX(C8:C11,MATCH(T8,S8:S11,0),0)</f>
        <v>Argentina</v>
      </c>
      <c r="V8" s="341">
        <f>INDEX(R8:R11,MATCH(U8,C8:C11,0),0)</f>
        <v>1</v>
      </c>
      <c r="W8" s="341" t="str">
        <f t="shared" ref="W8" si="720">IF(V9=1,U8,"")</f>
        <v>Argentina</v>
      </c>
      <c r="Z8" s="341">
        <f>SUMPRODUCT(('Game Board'!$F$8:$F$31=W8)*('Game Board'!$I$8:$I$31=W9)*('Game Board'!$G$8:$G$31&gt;'Game Board'!$H$8:$H$31)*1)+SUMPRODUCT(('Game Board'!$I$8:$I$31=W8)*('Game Board'!$F$8:$F$31=W9)*('Game Board'!$H$8:$H$31&gt;'Game Board'!$G$8:$G$31)*1)+SUMPRODUCT(('Game Board'!$F$8:$F$31=W8)*('Game Board'!$I$8:$I$31=W10)*('Game Board'!$G$8:$G$31&gt;'Game Board'!$H$8:$H$31)*1)+SUMPRODUCT(('Game Board'!$I$8:$I$31=W8)*('Game Board'!$F$8:$F$31=W10)*('Game Board'!$H$8:$H$31&gt;'Game Board'!$G$8:$G$31)*1)+SUMPRODUCT(('Game Board'!$F$8:$F$31=W8)*('Game Board'!$I$8:$I$31=W11)*('Game Board'!$G$8:$G$31&gt;'Game Board'!$H$8:$H$31)*1)+SUMPRODUCT(('Game Board'!$I$8:$I$31=W8)*('Game Board'!$F$8:$F$31=W11)*('Game Board'!$H$8:$H$31&gt;'Game Board'!$G$8:$G$31)*1)</f>
        <v>0</v>
      </c>
      <c r="AA8" s="341">
        <f>SUMPRODUCT(('Game Board'!$F$8:$F$31=W8)*('Game Board'!$I$8:$I$31=W9)*('Game Board'!$G$8:$G$31='Game Board'!$H$8:$H$31)*1)+SUMPRODUCT(('Game Board'!$I$8:$I$31=W8)*('Game Board'!$F$8:$F$31=W9)*('Game Board'!$G$8:$G$31='Game Board'!$H$8:$H$31)*1)+SUMPRODUCT(('Game Board'!$F$8:$F$31=W8)*('Game Board'!$I$8:$I$31=W10)*('Game Board'!$G$8:$G$31='Game Board'!$H$8:$H$31)*1)+SUMPRODUCT(('Game Board'!$I$8:$I$31=W8)*('Game Board'!$F$8:$F$31=W10)*('Game Board'!$G$8:$G$31='Game Board'!$H$8:$H$31)*1)+SUMPRODUCT(('Game Board'!$F$8:$F$31=W8)*('Game Board'!$I$8:$I$31=W11)*('Game Board'!$G$8:$G$31='Game Board'!$H$8:$H$31)*1)+SUMPRODUCT(('Game Board'!$I$8:$I$31=W8)*('Game Board'!$F$8:$F$31=W11)*('Game Board'!$G$8:$G$31='Game Board'!$H$8:$H$31)*1)</f>
        <v>3</v>
      </c>
      <c r="AB8" s="341">
        <f>SUMPRODUCT(('Game Board'!$F$8:$F$31=W8)*('Game Board'!$I$8:$I$31=W9)*('Game Board'!$G$8:$G$31&lt;'Game Board'!$H$8:$H$31)*1)+SUMPRODUCT(('Game Board'!$I$8:$I$31=W8)*('Game Board'!$F$8:$F$31=W9)*('Game Board'!$H$8:$H$31&lt;'Game Board'!$G$8:$G$31)*1)+SUMPRODUCT(('Game Board'!$F$8:$F$31=W8)*('Game Board'!$I$8:$I$31=W10)*('Game Board'!$G$8:$G$31&lt;'Game Board'!$H$8:$H$31)*1)+SUMPRODUCT(('Game Board'!$I$8:$I$31=W8)*('Game Board'!$F$8:$F$31=W10)*('Game Board'!$H$8:$H$31&lt;'Game Board'!$G$8:$G$31)*1)+SUMPRODUCT(('Game Board'!$F$8:$F$31=W8)*('Game Board'!$I$8:$I$31=W11)*('Game Board'!$G$8:$G$31&lt;'Game Board'!$H$8:$H$31)*1)+SUMPRODUCT(('Game Board'!$I$8:$I$31=W8)*('Game Board'!$F$8:$F$31=W11)*('Game Board'!$H$8:$H$31&lt;'Game Board'!$G$8:$G$31)*1)</f>
        <v>0</v>
      </c>
      <c r="AC8" s="341">
        <f>SUMIFS('Game Board'!$G$8:$G$31,'Game Board'!$F$8:$F$31,W8,'Game Board'!$I$8:$I$31,W9)+SUMIFS('Game Board'!$G$8:$G$31,'Game Board'!$F$8:$F$31,W8,'Game Board'!$I$8:$I$31,W10)+SUMIFS('Game Board'!$G$8:$G$31,'Game Board'!$F$8:$F$31,W8,'Game Board'!$I$8:$I$31,W11)+SUMIFS('Game Board'!$H$8:$H$31,'Game Board'!$I$8:$I$31,W8,'Game Board'!$F$8:$F$31,W9)+SUMIFS('Game Board'!$H$8:$H$31,'Game Board'!$I$8:$I$31,W8,'Game Board'!$F$8:$F$31,W10)+SUMIFS('Game Board'!$H$8:$H$31,'Game Board'!$I$8:$I$31,W8,'Game Board'!$F$8:$F$31,W11)</f>
        <v>0</v>
      </c>
      <c r="AD8" s="341">
        <f>SUMIFS('Game Board'!$H$8:$H$31,'Game Board'!$F$8:$F$31,W8,'Game Board'!$I$8:$I$31,W9)+SUMIFS('Game Board'!$H$8:$H$31,'Game Board'!$F$8:$F$31,W8,'Game Board'!$I$8:$I$31,W10)+SUMIFS('Game Board'!$H$8:$H$31,'Game Board'!$F$8:$F$31,W8,'Game Board'!$I$8:$I$31,W11)+SUMIFS('Game Board'!$G$8:$G$31,'Game Board'!$I$8:$I$31,W8,'Game Board'!$F$8:$F$31,W9)+SUMIFS('Game Board'!$G$8:$G$31,'Game Board'!$I$8:$I$31,W8,'Game Board'!$F$8:$F$31,W10)+SUMIFS('Game Board'!$G$8:$G$31,'Game Board'!$I$8:$I$31,W8,'Game Board'!$F$8:$F$31,W11)</f>
        <v>0</v>
      </c>
      <c r="AE8" s="341">
        <f t="shared" si="192"/>
        <v>0</v>
      </c>
      <c r="AF8" s="341">
        <f t="shared" si="193"/>
        <v>3</v>
      </c>
      <c r="AG8" s="341">
        <f t="shared" ref="AG8" si="721">IF(W8&lt;&gt;"",SUMPRODUCT((V8:V11=V8)*(AF8:AF11&gt;AF8)*1),0)</f>
        <v>0</v>
      </c>
      <c r="AH8" s="341">
        <f t="shared" ref="AH8" si="722">IF(W8&lt;&gt;"",SUMPRODUCT((AG8:AG11=AG8)*(AE8:AE11&gt;AE8)*1),0)</f>
        <v>0</v>
      </c>
      <c r="AI8" s="341">
        <f t="shared" si="0"/>
        <v>0</v>
      </c>
      <c r="AJ8" s="341">
        <f t="shared" ref="AJ8" si="723">IF(W8&lt;&gt;"",SUMPRODUCT((AI8:AI11=AI8)*(AG8:AG11=AG8)*(AC8:AC11&gt;AC8)*1),0)</f>
        <v>0</v>
      </c>
      <c r="AK8" s="341">
        <f t="shared" si="194"/>
        <v>1</v>
      </c>
      <c r="AL8" s="341">
        <v>0</v>
      </c>
      <c r="AM8" s="341">
        <v>0</v>
      </c>
      <c r="AN8" s="341">
        <v>0</v>
      </c>
      <c r="AO8" s="341">
        <v>0</v>
      </c>
      <c r="AP8" s="341">
        <v>0</v>
      </c>
      <c r="AQ8" s="341">
        <f t="shared" si="195"/>
        <v>0</v>
      </c>
      <c r="AR8" s="341">
        <f t="shared" si="196"/>
        <v>0</v>
      </c>
      <c r="AS8" s="341">
        <v>0</v>
      </c>
      <c r="AT8" s="341">
        <v>0</v>
      </c>
      <c r="AU8" s="341">
        <f t="shared" si="197"/>
        <v>0</v>
      </c>
      <c r="AV8" s="341">
        <v>0</v>
      </c>
      <c r="AW8" s="341">
        <f t="shared" si="198"/>
        <v>1</v>
      </c>
      <c r="AX8" s="341">
        <v>0</v>
      </c>
      <c r="AY8" s="341">
        <v>0</v>
      </c>
      <c r="AZ8" s="341">
        <v>0</v>
      </c>
      <c r="BA8" s="341">
        <v>0</v>
      </c>
      <c r="BB8" s="341">
        <v>0</v>
      </c>
      <c r="BC8" s="341">
        <v>0</v>
      </c>
      <c r="BD8" s="341">
        <v>0</v>
      </c>
      <c r="BE8" s="341">
        <v>0</v>
      </c>
      <c r="BF8" s="341">
        <v>0</v>
      </c>
      <c r="BG8" s="341">
        <v>0</v>
      </c>
      <c r="BH8" s="341">
        <v>0</v>
      </c>
      <c r="BI8" s="341">
        <f t="shared" si="392"/>
        <v>1</v>
      </c>
      <c r="BJ8" s="341">
        <f>SUMPRODUCT((BI8:BI11=BI8)*(A8:A11&gt;A8)*1)</f>
        <v>0</v>
      </c>
      <c r="BK8" s="341">
        <f t="shared" si="199"/>
        <v>1</v>
      </c>
      <c r="BL8" s="341" t="str">
        <f t="shared" si="200"/>
        <v>Argentina</v>
      </c>
      <c r="BM8" s="341">
        <f t="shared" ca="1" si="201"/>
        <v>0</v>
      </c>
      <c r="BN8" s="341">
        <f ca="1">SUMPRODUCT((OFFSET('Game Board'!$G$8:$G$31,0,BN$1)&lt;&gt;"")*(OFFSET('Game Board'!$F$8:$F$31,0,BN$1)=$C8)*(OFFSET('Game Board'!$G$8:$G$31,0,BN$1)&gt;OFFSET('Game Board'!$H$8:$H$31,0,BN$1))*1)+SUMPRODUCT((OFFSET('Game Board'!$G$8:$G$31,0,BN$1)&lt;&gt;"")*(OFFSET('Game Board'!$I$8:$I$31,0,BN$1)=$C8)*(OFFSET('Game Board'!$H$8:$H$31,0,BN$1)&gt;OFFSET('Game Board'!$G$8:$G$31,0,BN$1))*1)</f>
        <v>0</v>
      </c>
      <c r="BO8" s="341">
        <f ca="1">SUMPRODUCT((OFFSET('Game Board'!$G$8:$G$31,0,BN$1)&lt;&gt;"")*(OFFSET('Game Board'!$F$8:$F$31,0,BN$1)=$C8)*(OFFSET('Game Board'!$G$8:$G$31,0,BN$1)=OFFSET('Game Board'!$H$8:$H$31,0,BN$1))*1)+SUMPRODUCT((OFFSET('Game Board'!$G$8:$G$31,0,BN$1)&lt;&gt;"")*(OFFSET('Game Board'!$I$8:$I$31,0,BN$1)=$C8)*(OFFSET('Game Board'!$G$8:$G$31,0,BN$1)=OFFSET('Game Board'!$H$8:$H$31,0,BN$1))*1)</f>
        <v>0</v>
      </c>
      <c r="BP8" s="341">
        <f ca="1">SUMPRODUCT((OFFSET('Game Board'!$G$8:$G$31,0,BN$1)&lt;&gt;"")*(OFFSET('Game Board'!$F$8:$F$31,0,BN$1)=$C8)*(OFFSET('Game Board'!$G$8:$G$31,0,BN$1)&lt;OFFSET('Game Board'!$H$8:$H$31,0,BN$1))*1)+SUMPRODUCT((OFFSET('Game Board'!$G$8:$G$31,0,BN$1)&lt;&gt;"")*(OFFSET('Game Board'!$I$8:$I$31,0,BN$1)=$C8)*(OFFSET('Game Board'!$H$8:$H$31,0,BN$1)&lt;OFFSET('Game Board'!$G$8:$G$31,0,BN$1))*1)</f>
        <v>0</v>
      </c>
      <c r="BQ8" s="341">
        <f ca="1">SUMIF(OFFSET('Game Board'!$F$8:$F$31,0,BN$1),$C8,OFFSET('Game Board'!$G$8:$G$31,0,BN$1))+SUMIF(OFFSET('Game Board'!$I$8:$I$31,0,BN$1),$C8,OFFSET('Game Board'!$H$8:$H$31,0,BN$1))</f>
        <v>0</v>
      </c>
      <c r="BR8" s="341">
        <f ca="1">SUMIF(OFFSET('Game Board'!$F$8:$F$31,0,BN$1),$C8,OFFSET('Game Board'!$H$8:$H$31,0,BN$1))+SUMIF(OFFSET('Game Board'!$I$8:$I$31,0,BN$1),$C8,OFFSET('Game Board'!$G$8:$G$31,0,BN$1))</f>
        <v>0</v>
      </c>
      <c r="BS8" s="341">
        <f t="shared" ca="1" si="202"/>
        <v>0</v>
      </c>
      <c r="BT8" s="341">
        <f t="shared" ca="1" si="203"/>
        <v>0</v>
      </c>
      <c r="BU8" s="341">
        <f t="shared" ca="1" si="204"/>
        <v>12</v>
      </c>
      <c r="BV8" s="341">
        <f>'Tournament Setup'!$F10</f>
        <v>0</v>
      </c>
      <c r="BW8" s="341">
        <f ca="1">RANK(BT8,BT8:BT11)</f>
        <v>1</v>
      </c>
      <c r="BX8" s="341">
        <f ca="1">SUMPRODUCT((BW8:BW11=BW8)*(BS8:BS11&gt;BS8)*1)</f>
        <v>0</v>
      </c>
      <c r="BY8" s="341">
        <f t="shared" ca="1" si="205"/>
        <v>1</v>
      </c>
      <c r="BZ8" s="341">
        <f ca="1">SUMPRODUCT((BW8:BW11=BW8)*(BS8:BS11=BS8)*(BQ8:BQ11&gt;BQ8)*1)</f>
        <v>0</v>
      </c>
      <c r="CA8" s="341">
        <f t="shared" ca="1" si="206"/>
        <v>1</v>
      </c>
      <c r="CB8" s="341">
        <f ca="1">RANK(CA8,CA8:CA11,1)+COUNTIF(CA8:CA8,CA8)-1</f>
        <v>1</v>
      </c>
      <c r="CC8" s="341">
        <v>1</v>
      </c>
      <c r="CD8" s="341" t="str">
        <f t="shared" ref="CD8" ca="1" si="724">INDEX(BL8:BL11,MATCH(CC8,CB8:CB11,0),0)</f>
        <v>Argentina</v>
      </c>
      <c r="CE8" s="341">
        <f ca="1">INDEX(CA8:CA11,MATCH(CD8,BL8:BL11,0),0)</f>
        <v>1</v>
      </c>
      <c r="CF8" s="341" t="str">
        <f t="shared" ref="CF8" ca="1" si="725">IF(CE9=1,CD8,"")</f>
        <v>Argentina</v>
      </c>
      <c r="CI8" s="341">
        <f ca="1">SUMPRODUCT((OFFSET('Game Board'!$F$8:$F$31,0,BN$1)=CF8)*(OFFSET('Game Board'!$I$8:$I$31,0,BN$1)=CF9)*(OFFSET('Game Board'!$G$8:$G$31,0,BN$1)&gt;OFFSET('Game Board'!$H$8:$H$31,0,BN$1))*1)+SUMPRODUCT((OFFSET('Game Board'!$I$8:$I$31,0,BN$1)=CF8)*(OFFSET('Game Board'!$F$8:$F$31,0,BN$1)=CF9)*(OFFSET('Game Board'!$H$8:$H$31,0,BN$1)&gt;OFFSET('Game Board'!$G$8:$G$31,0,BN$1))*1)+SUMPRODUCT((OFFSET('Game Board'!$F$8:$F$31,0,BN$1)=CF8)*(OFFSET('Game Board'!$I$8:$I$31,0,BN$1)=CF10)*(OFFSET('Game Board'!$G$8:$G$31,0,BN$1)&gt;OFFSET('Game Board'!$H$8:$H$31,0,BN$1))*1)+SUMPRODUCT((OFFSET('Game Board'!$I$8:$I$31,0,BN$1)=CF8)*(OFFSET('Game Board'!$F$8:$F$31,0,BN$1)=CF10)*(OFFSET('Game Board'!$H$8:$H$31,0,BN$1)&gt;OFFSET('Game Board'!$G$8:$G$31,0,BN$1))*1)+SUMPRODUCT((OFFSET('Game Board'!$F$8:$F$31,0,BN$1)=CF8)*(OFFSET('Game Board'!$I$8:$I$31,0,BN$1)=CF11)*(OFFSET('Game Board'!$G$8:$G$31,0,BN$1)&gt;OFFSET('Game Board'!$H$8:$H$31,0,BN$1))*1)+SUMPRODUCT((OFFSET('Game Board'!$I$8:$I$31,0,BN$1)=CF8)*(OFFSET('Game Board'!$F$8:$F$31,0,BN$1)=CF11)*(OFFSET('Game Board'!$H$8:$H$31,0,BN$1)&gt;OFFSET('Game Board'!$G$8:$G$31,0,BN$1))*1)</f>
        <v>0</v>
      </c>
      <c r="CJ8" s="341">
        <f ca="1">SUMPRODUCT((OFFSET('Game Board'!$F$8:$F$31,0,BN$1)=CF8)*(OFFSET('Game Board'!$I$8:$I$31,0,BN$1)=CF9)*(OFFSET('Game Board'!$G$8:$G$31,0,BN$1)=OFFSET('Game Board'!$H$8:$H$31,0,BN$1))*1)+SUMPRODUCT((OFFSET('Game Board'!$I$8:$I$31,0,BN$1)=CF8)*(OFFSET('Game Board'!$F$8:$F$31,0,BN$1)=CF9)*(OFFSET('Game Board'!$G$8:$G$31,0,BN$1)=OFFSET('Game Board'!$H$8:$H$31,0,BN$1))*1)+SUMPRODUCT((OFFSET('Game Board'!$F$8:$F$31,0,BN$1)=CF8)*(OFFSET('Game Board'!$I$8:$I$31,0,BN$1)=CF10)*(OFFSET('Game Board'!$G$8:$G$31,0,BN$1)=OFFSET('Game Board'!$H$8:$H$31,0,BN$1))*1)+SUMPRODUCT((OFFSET('Game Board'!$I$8:$I$31,0,BN$1)=CF8)*(OFFSET('Game Board'!$F$8:$F$31,0,BN$1)=CF10)*(OFFSET('Game Board'!$G$8:$G$31,0,BN$1)=OFFSET('Game Board'!$H$8:$H$31,0,BN$1))*1)+SUMPRODUCT((OFFSET('Game Board'!$F$8:$F$31,0,BN$1)=CF8)*(OFFSET('Game Board'!$I$8:$I$31,0,BN$1)=CF11)*(OFFSET('Game Board'!$G$8:$G$31,0,BN$1)=OFFSET('Game Board'!$H$8:$H$31,0,BN$1))*1)+SUMPRODUCT((OFFSET('Game Board'!$I$8:$I$31,0,BN$1)=CF8)*(OFFSET('Game Board'!$F$8:$F$31,0,BN$1)=CF11)*(OFFSET('Game Board'!$G$8:$G$31,0,BN$1)=OFFSET('Game Board'!$H$8:$H$31,0,BN$1))*1)</f>
        <v>3</v>
      </c>
      <c r="CK8" s="341">
        <f ca="1">SUMPRODUCT((OFFSET('Game Board'!$F$8:$F$31,0,BN$1)=CF8)*(OFFSET('Game Board'!$I$8:$I$31,0,BN$1)=CF9)*(OFFSET('Game Board'!$G$8:$G$31,0,BN$1)&lt;OFFSET('Game Board'!$H$8:$H$31,0,BN$1))*1)+SUMPRODUCT((OFFSET('Game Board'!$I$8:$I$31,0,BN$1)=CF8)*(OFFSET('Game Board'!$F$8:$F$31,0,BN$1)=CF9)*(OFFSET('Game Board'!$H$8:$H$31,0,BN$1)&lt;OFFSET('Game Board'!$G$8:$G$31,0,BN$1))*1)+SUMPRODUCT((OFFSET('Game Board'!$F$8:$F$31,0,BN$1)=CF8)*(OFFSET('Game Board'!$I$8:$I$31,0,BN$1)=CF10)*(OFFSET('Game Board'!$G$8:$G$31,0,BN$1)&lt;OFFSET('Game Board'!$H$8:$H$31,0,BN$1))*1)+SUMPRODUCT((OFFSET('Game Board'!$I$8:$I$31,0,BN$1)=CF8)*(OFFSET('Game Board'!$F$8:$F$31,0,BN$1)=CF10)*(OFFSET('Game Board'!$H$8:$H$31,0,BN$1)&lt;OFFSET('Game Board'!$G$8:$G$31,0,BN$1))*1)+SUMPRODUCT((OFFSET('Game Board'!$F$8:$F$31,0,BN$1)=CF8)*(OFFSET('Game Board'!$I$8:$I$31,0,BN$1)=CF11)*(OFFSET('Game Board'!$G$8:$G$31,0,BN$1)&lt;OFFSET('Game Board'!$H$8:$H$31,0,BN$1))*1)+SUMPRODUCT((OFFSET('Game Board'!$I$8:$I$31,0,BN$1)=CF8)*(OFFSET('Game Board'!$F$8:$F$31,0,BN$1)=CF11)*(OFFSET('Game Board'!$H$8:$H$31,0,BN$1)&lt;OFFSET('Game Board'!$G$8:$G$31,0,BN$1))*1)</f>
        <v>0</v>
      </c>
      <c r="CL8" s="341">
        <f ca="1">SUMIFS(OFFSET('Game Board'!$G$8:$G$31,0,BN$1),OFFSET('Game Board'!$F$8:$F$31,0,BN$1),CF8,OFFSET('Game Board'!$I$8:$I$31,0,BN$1),CF9)+SUMIFS(OFFSET('Game Board'!$G$8:$G$31,0,BN$1),OFFSET('Game Board'!$F$8:$F$31,0,BN$1),CF8,OFFSET('Game Board'!$I$8:$I$31,0,BN$1),CF10)+SUMIFS(OFFSET('Game Board'!$G$8:$G$31,0,BN$1),OFFSET('Game Board'!$F$8:$F$31,0,BN$1),CF8,OFFSET('Game Board'!$I$8:$I$31,0,BN$1),CF11)+SUMIFS(OFFSET('Game Board'!$H$8:$H$31,0,BN$1),OFFSET('Game Board'!$I$8:$I$31,0,BN$1),CF8,OFFSET('Game Board'!$F$8:$F$31,0,BN$1),CF9)+SUMIFS(OFFSET('Game Board'!$H$8:$H$31,0,BN$1),OFFSET('Game Board'!$I$8:$I$31,0,BN$1),CF8,OFFSET('Game Board'!$F$8:$F$31,0,BN$1),CF10)+SUMIFS(OFFSET('Game Board'!$H$8:$H$31,0,BN$1),OFFSET('Game Board'!$I$8:$I$31,0,BN$1),CF8,OFFSET('Game Board'!$F$8:$F$31,0,BN$1),CF11)</f>
        <v>0</v>
      </c>
      <c r="CM8" s="341">
        <f ca="1">SUMIFS(OFFSET('Game Board'!$H$8:$H$31,0,BN$1),OFFSET('Game Board'!$F$8:$F$31,0,BN$1),CF8,OFFSET('Game Board'!$I$8:$I$31,0,BN$1),CF9)+SUMIFS(OFFSET('Game Board'!$H$8:$H$31,0,BN$1),OFFSET('Game Board'!$F$8:$F$31,0,BN$1),CF8,OFFSET('Game Board'!$I$8:$I$31,0,BN$1),CF10)+SUMIFS(OFFSET('Game Board'!$H$8:$H$31,0,BN$1),OFFSET('Game Board'!$F$8:$F$31,0,BN$1),CF8,OFFSET('Game Board'!$I$8:$I$31,0,BN$1),CF11)+SUMIFS(OFFSET('Game Board'!$G$8:$G$31,0,BN$1),OFFSET('Game Board'!$I$8:$I$31,0,BN$1),CF8,OFFSET('Game Board'!$F$8:$F$31,0,BN$1),CF9)+SUMIFS(OFFSET('Game Board'!$G$8:$G$31,0,BN$1),OFFSET('Game Board'!$I$8:$I$31,0,BN$1),CF8,OFFSET('Game Board'!$F$8:$F$31,0,BN$1),CF10)+SUMIFS(OFFSET('Game Board'!$G$8:$G$31,0,BN$1),OFFSET('Game Board'!$I$8:$I$31,0,BN$1),CF8,OFFSET('Game Board'!$F$8:$F$31,0,BN$1),CF11)</f>
        <v>0</v>
      </c>
      <c r="CN8" s="341">
        <f t="shared" ca="1" si="207"/>
        <v>0</v>
      </c>
      <c r="CO8" s="341">
        <f t="shared" ca="1" si="208"/>
        <v>3</v>
      </c>
      <c r="CP8" s="341">
        <f t="shared" ref="CP8" ca="1" si="726">IF(CF8&lt;&gt;"",SUMPRODUCT((CE8:CE11=CE8)*(CO8:CO11&gt;CO8)*1),0)</f>
        <v>0</v>
      </c>
      <c r="CQ8" s="341">
        <f t="shared" ref="CQ8" ca="1" si="727">IF(CF8&lt;&gt;"",SUMPRODUCT((CP8:CP11=CP8)*(CN8:CN11&gt;CN8)*1),0)</f>
        <v>0</v>
      </c>
      <c r="CR8" s="341">
        <f t="shared" ca="1" si="1"/>
        <v>0</v>
      </c>
      <c r="CS8" s="341">
        <f t="shared" ref="CS8" ca="1" si="728">IF(CF8&lt;&gt;"",SUMPRODUCT((CR8:CR11=CR8)*(CP8:CP11=CP8)*(CL8:CL11&gt;CL8)*1),0)</f>
        <v>0</v>
      </c>
      <c r="CT8" s="341">
        <f t="shared" ca="1" si="209"/>
        <v>1</v>
      </c>
      <c r="CU8" s="341">
        <v>0</v>
      </c>
      <c r="CV8" s="341">
        <v>0</v>
      </c>
      <c r="CW8" s="341">
        <v>0</v>
      </c>
      <c r="CX8" s="341">
        <v>0</v>
      </c>
      <c r="CY8" s="341">
        <v>0</v>
      </c>
      <c r="CZ8" s="341">
        <f t="shared" si="210"/>
        <v>0</v>
      </c>
      <c r="DA8" s="341">
        <f t="shared" si="211"/>
        <v>0</v>
      </c>
      <c r="DB8" s="341">
        <v>0</v>
      </c>
      <c r="DC8" s="341">
        <v>0</v>
      </c>
      <c r="DD8" s="341">
        <f t="shared" si="212"/>
        <v>0</v>
      </c>
      <c r="DE8" s="341">
        <v>0</v>
      </c>
      <c r="DF8" s="341">
        <f t="shared" ca="1" si="213"/>
        <v>1</v>
      </c>
      <c r="DG8" s="341">
        <v>0</v>
      </c>
      <c r="DH8" s="341">
        <v>0</v>
      </c>
      <c r="DI8" s="341">
        <v>0</v>
      </c>
      <c r="DJ8" s="341">
        <v>0</v>
      </c>
      <c r="DK8" s="341">
        <v>0</v>
      </c>
      <c r="DL8" s="341">
        <v>0</v>
      </c>
      <c r="DM8" s="341">
        <v>0</v>
      </c>
      <c r="DN8" s="341">
        <v>0</v>
      </c>
      <c r="DO8" s="341">
        <v>0</v>
      </c>
      <c r="DP8" s="341">
        <v>0</v>
      </c>
      <c r="DQ8" s="341">
        <v>0</v>
      </c>
      <c r="DR8" s="341">
        <f t="shared" ca="1" si="395"/>
        <v>1</v>
      </c>
      <c r="DS8" s="341">
        <f t="shared" ref="DS8" ca="1" si="729">SUMPRODUCT((DR8:DR11=DR8)*(BU8:BU11&gt;BU8)*1)</f>
        <v>0</v>
      </c>
      <c r="DT8" s="341">
        <f t="shared" ca="1" si="214"/>
        <v>1</v>
      </c>
      <c r="DU8" s="341" t="str">
        <f t="shared" si="215"/>
        <v>Argentina</v>
      </c>
      <c r="DV8" s="341">
        <f t="shared" ca="1" si="216"/>
        <v>0</v>
      </c>
      <c r="DW8" s="341">
        <f ca="1">SUMPRODUCT((OFFSET('Game Board'!$G$8:$G$31,0,DW$1)&lt;&gt;"")*(OFFSET('Game Board'!$F$8:$F$31,0,DW$1)=$C8)*(OFFSET('Game Board'!$G$8:$G$31,0,DW$1)&gt;OFFSET('Game Board'!$H$8:$H$31,0,DW$1))*1)+SUMPRODUCT((OFFSET('Game Board'!$G$8:$G$31,0,DW$1)&lt;&gt;"")*(OFFSET('Game Board'!$I$8:$I$31,0,DW$1)=$C8)*(OFFSET('Game Board'!$H$8:$H$31,0,DW$1)&gt;OFFSET('Game Board'!$G$8:$G$31,0,DW$1))*1)</f>
        <v>0</v>
      </c>
      <c r="DX8" s="341">
        <f ca="1">SUMPRODUCT((OFFSET('Game Board'!$G$8:$G$31,0,DW$1)&lt;&gt;"")*(OFFSET('Game Board'!$F$8:$F$31,0,DW$1)=$C8)*(OFFSET('Game Board'!$G$8:$G$31,0,DW$1)=OFFSET('Game Board'!$H$8:$H$31,0,DW$1))*1)+SUMPRODUCT((OFFSET('Game Board'!$G$8:$G$31,0,DW$1)&lt;&gt;"")*(OFFSET('Game Board'!$I$8:$I$31,0,DW$1)=$C8)*(OFFSET('Game Board'!$G$8:$G$31,0,DW$1)=OFFSET('Game Board'!$H$8:$H$31,0,DW$1))*1)</f>
        <v>0</v>
      </c>
      <c r="DY8" s="341">
        <f ca="1">SUMPRODUCT((OFFSET('Game Board'!$G$8:$G$31,0,DW$1)&lt;&gt;"")*(OFFSET('Game Board'!$F$8:$F$31,0,DW$1)=$C8)*(OFFSET('Game Board'!$G$8:$G$31,0,DW$1)&lt;OFFSET('Game Board'!$H$8:$H$31,0,DW$1))*1)+SUMPRODUCT((OFFSET('Game Board'!$G$8:$G$31,0,DW$1)&lt;&gt;"")*(OFFSET('Game Board'!$I$8:$I$31,0,DW$1)=$C8)*(OFFSET('Game Board'!$H$8:$H$31,0,DW$1)&lt;OFFSET('Game Board'!$G$8:$G$31,0,DW$1))*1)</f>
        <v>0</v>
      </c>
      <c r="DZ8" s="341">
        <f ca="1">SUMIF(OFFSET('Game Board'!$F$8:$F$31,0,DW$1),$C8,OFFSET('Game Board'!$G$8:$G$31,0,DW$1))+SUMIF(OFFSET('Game Board'!$I$8:$I$31,0,DW$1),$C8,OFFSET('Game Board'!$H$8:$H$31,0,DW$1))</f>
        <v>0</v>
      </c>
      <c r="EA8" s="341">
        <f ca="1">SUMIF(OFFSET('Game Board'!$F$8:$F$31,0,DW$1),$C8,OFFSET('Game Board'!$H$8:$H$31,0,DW$1))+SUMIF(OFFSET('Game Board'!$I$8:$I$31,0,DW$1),$C8,OFFSET('Game Board'!$G$8:$G$31,0,DW$1))</f>
        <v>0</v>
      </c>
      <c r="EB8" s="341">
        <f t="shared" ca="1" si="217"/>
        <v>0</v>
      </c>
      <c r="EC8" s="341">
        <f t="shared" ca="1" si="218"/>
        <v>0</v>
      </c>
      <c r="ED8" s="341">
        <f t="shared" ca="1" si="219"/>
        <v>12</v>
      </c>
      <c r="EE8" s="341">
        <f>'Tournament Setup'!$F10</f>
        <v>0</v>
      </c>
      <c r="EF8" s="341">
        <f ca="1">RANK(EC8,EC8:EC11)</f>
        <v>1</v>
      </c>
      <c r="EG8" s="341">
        <f ca="1">SUMPRODUCT((EF8:EF11=EF8)*(EB8:EB11&gt;EB8)*1)</f>
        <v>0</v>
      </c>
      <c r="EH8" s="341">
        <f t="shared" ca="1" si="220"/>
        <v>1</v>
      </c>
      <c r="EI8" s="341">
        <f ca="1">SUMPRODUCT((EF8:EF11=EF8)*(EB8:EB11=EB8)*(DZ8:DZ11&gt;DZ8)*1)</f>
        <v>0</v>
      </c>
      <c r="EJ8" s="341">
        <f t="shared" ca="1" si="221"/>
        <v>1</v>
      </c>
      <c r="EK8" s="341">
        <f ca="1">RANK(EJ8,EJ8:EJ11,1)+COUNTIF(EJ8:EJ8,EJ8)-1</f>
        <v>1</v>
      </c>
      <c r="EL8" s="341">
        <v>1</v>
      </c>
      <c r="EM8" s="341" t="str">
        <f t="shared" ref="EM8" ca="1" si="730">INDEX(DU8:DU11,MATCH(EL8,EK8:EK11,0),0)</f>
        <v>Argentina</v>
      </c>
      <c r="EN8" s="341">
        <f ca="1">INDEX(EJ8:EJ11,MATCH(EM8,DU8:DU11,0),0)</f>
        <v>1</v>
      </c>
      <c r="EO8" s="341" t="str">
        <f t="shared" ref="EO8" ca="1" si="731">IF(EN9=1,EM8,"")</f>
        <v>Argentina</v>
      </c>
      <c r="ER8" s="341">
        <f ca="1">SUMPRODUCT((OFFSET('Game Board'!$F$8:$F$31,0,DW$1)=EO8)*(OFFSET('Game Board'!$I$8:$I$31,0,DW$1)=EO9)*(OFFSET('Game Board'!$G$8:$G$31,0,DW$1)&gt;OFFSET('Game Board'!$H$8:$H$31,0,DW$1))*1)+SUMPRODUCT((OFFSET('Game Board'!$I$8:$I$31,0,DW$1)=EO8)*(OFFSET('Game Board'!$F$8:$F$31,0,DW$1)=EO9)*(OFFSET('Game Board'!$H$8:$H$31,0,DW$1)&gt;OFFSET('Game Board'!$G$8:$G$31,0,DW$1))*1)+SUMPRODUCT((OFFSET('Game Board'!$F$8:$F$31,0,DW$1)=EO8)*(OFFSET('Game Board'!$I$8:$I$31,0,DW$1)=EO10)*(OFFSET('Game Board'!$G$8:$G$31,0,DW$1)&gt;OFFSET('Game Board'!$H$8:$H$31,0,DW$1))*1)+SUMPRODUCT((OFFSET('Game Board'!$I$8:$I$31,0,DW$1)=EO8)*(OFFSET('Game Board'!$F$8:$F$31,0,DW$1)=EO10)*(OFFSET('Game Board'!$H$8:$H$31,0,DW$1)&gt;OFFSET('Game Board'!$G$8:$G$31,0,DW$1))*1)+SUMPRODUCT((OFFSET('Game Board'!$F$8:$F$31,0,DW$1)=EO8)*(OFFSET('Game Board'!$I$8:$I$31,0,DW$1)=EO11)*(OFFSET('Game Board'!$G$8:$G$31,0,DW$1)&gt;OFFSET('Game Board'!$H$8:$H$31,0,DW$1))*1)+SUMPRODUCT((OFFSET('Game Board'!$I$8:$I$31,0,DW$1)=EO8)*(OFFSET('Game Board'!$F$8:$F$31,0,DW$1)=EO11)*(OFFSET('Game Board'!$H$8:$H$31,0,DW$1)&gt;OFFSET('Game Board'!$G$8:$G$31,0,DW$1))*1)</f>
        <v>0</v>
      </c>
      <c r="ES8" s="341">
        <f ca="1">SUMPRODUCT((OFFSET('Game Board'!$F$8:$F$31,0,DW$1)=EO8)*(OFFSET('Game Board'!$I$8:$I$31,0,DW$1)=EO9)*(OFFSET('Game Board'!$G$8:$G$31,0,DW$1)=OFFSET('Game Board'!$H$8:$H$31,0,DW$1))*1)+SUMPRODUCT((OFFSET('Game Board'!$I$8:$I$31,0,DW$1)=EO8)*(OFFSET('Game Board'!$F$8:$F$31,0,DW$1)=EO9)*(OFFSET('Game Board'!$G$8:$G$31,0,DW$1)=OFFSET('Game Board'!$H$8:$H$31,0,DW$1))*1)+SUMPRODUCT((OFFSET('Game Board'!$F$8:$F$31,0,DW$1)=EO8)*(OFFSET('Game Board'!$I$8:$I$31,0,DW$1)=EO10)*(OFFSET('Game Board'!$G$8:$G$31,0,DW$1)=OFFSET('Game Board'!$H$8:$H$31,0,DW$1))*1)+SUMPRODUCT((OFFSET('Game Board'!$I$8:$I$31,0,DW$1)=EO8)*(OFFSET('Game Board'!$F$8:$F$31,0,DW$1)=EO10)*(OFFSET('Game Board'!$G$8:$G$31,0,DW$1)=OFFSET('Game Board'!$H$8:$H$31,0,DW$1))*1)+SUMPRODUCT((OFFSET('Game Board'!$F$8:$F$31,0,DW$1)=EO8)*(OFFSET('Game Board'!$I$8:$I$31,0,DW$1)=EO11)*(OFFSET('Game Board'!$G$8:$G$31,0,DW$1)=OFFSET('Game Board'!$H$8:$H$31,0,DW$1))*1)+SUMPRODUCT((OFFSET('Game Board'!$I$8:$I$31,0,DW$1)=EO8)*(OFFSET('Game Board'!$F$8:$F$31,0,DW$1)=EO11)*(OFFSET('Game Board'!$G$8:$G$31,0,DW$1)=OFFSET('Game Board'!$H$8:$H$31,0,DW$1))*1)</f>
        <v>3</v>
      </c>
      <c r="ET8" s="341">
        <f ca="1">SUMPRODUCT((OFFSET('Game Board'!$F$8:$F$31,0,DW$1)=EO8)*(OFFSET('Game Board'!$I$8:$I$31,0,DW$1)=EO9)*(OFFSET('Game Board'!$G$8:$G$31,0,DW$1)&lt;OFFSET('Game Board'!$H$8:$H$31,0,DW$1))*1)+SUMPRODUCT((OFFSET('Game Board'!$I$8:$I$31,0,DW$1)=EO8)*(OFFSET('Game Board'!$F$8:$F$31,0,DW$1)=EO9)*(OFFSET('Game Board'!$H$8:$H$31,0,DW$1)&lt;OFFSET('Game Board'!$G$8:$G$31,0,DW$1))*1)+SUMPRODUCT((OFFSET('Game Board'!$F$8:$F$31,0,DW$1)=EO8)*(OFFSET('Game Board'!$I$8:$I$31,0,DW$1)=EO10)*(OFFSET('Game Board'!$G$8:$G$31,0,DW$1)&lt;OFFSET('Game Board'!$H$8:$H$31,0,DW$1))*1)+SUMPRODUCT((OFFSET('Game Board'!$I$8:$I$31,0,DW$1)=EO8)*(OFFSET('Game Board'!$F$8:$F$31,0,DW$1)=EO10)*(OFFSET('Game Board'!$H$8:$H$31,0,DW$1)&lt;OFFSET('Game Board'!$G$8:$G$31,0,DW$1))*1)+SUMPRODUCT((OFFSET('Game Board'!$F$8:$F$31,0,DW$1)=EO8)*(OFFSET('Game Board'!$I$8:$I$31,0,DW$1)=EO11)*(OFFSET('Game Board'!$G$8:$G$31,0,DW$1)&lt;OFFSET('Game Board'!$H$8:$H$31,0,DW$1))*1)+SUMPRODUCT((OFFSET('Game Board'!$I$8:$I$31,0,DW$1)=EO8)*(OFFSET('Game Board'!$F$8:$F$31,0,DW$1)=EO11)*(OFFSET('Game Board'!$H$8:$H$31,0,DW$1)&lt;OFFSET('Game Board'!$G$8:$G$31,0,DW$1))*1)</f>
        <v>0</v>
      </c>
      <c r="EU8" s="341">
        <f ca="1">SUMIFS(OFFSET('Game Board'!$G$8:$G$31,0,DW$1),OFFSET('Game Board'!$F$8:$F$31,0,DW$1),EO8,OFFSET('Game Board'!$I$8:$I$31,0,DW$1),EO9)+SUMIFS(OFFSET('Game Board'!$G$8:$G$31,0,DW$1),OFFSET('Game Board'!$F$8:$F$31,0,DW$1),EO8,OFFSET('Game Board'!$I$8:$I$31,0,DW$1),EO10)+SUMIFS(OFFSET('Game Board'!$G$8:$G$31,0,DW$1),OFFSET('Game Board'!$F$8:$F$31,0,DW$1),EO8,OFFSET('Game Board'!$I$8:$I$31,0,DW$1),EO11)+SUMIFS(OFFSET('Game Board'!$H$8:$H$31,0,DW$1),OFFSET('Game Board'!$I$8:$I$31,0,DW$1),EO8,OFFSET('Game Board'!$F$8:$F$31,0,DW$1),EO9)+SUMIFS(OFFSET('Game Board'!$H$8:$H$31,0,DW$1),OFFSET('Game Board'!$I$8:$I$31,0,DW$1),EO8,OFFSET('Game Board'!$F$8:$F$31,0,DW$1),EO10)+SUMIFS(OFFSET('Game Board'!$H$8:$H$31,0,DW$1),OFFSET('Game Board'!$I$8:$I$31,0,DW$1),EO8,OFFSET('Game Board'!$F$8:$F$31,0,DW$1),EO11)</f>
        <v>0</v>
      </c>
      <c r="EV8" s="341">
        <f ca="1">SUMIFS(OFFSET('Game Board'!$H$8:$H$31,0,DW$1),OFFSET('Game Board'!$F$8:$F$31,0,DW$1),EO8,OFFSET('Game Board'!$I$8:$I$31,0,DW$1),EO9)+SUMIFS(OFFSET('Game Board'!$H$8:$H$31,0,DW$1),OFFSET('Game Board'!$F$8:$F$31,0,DW$1),EO8,OFFSET('Game Board'!$I$8:$I$31,0,DW$1),EO10)+SUMIFS(OFFSET('Game Board'!$H$8:$H$31,0,DW$1),OFFSET('Game Board'!$F$8:$F$31,0,DW$1),EO8,OFFSET('Game Board'!$I$8:$I$31,0,DW$1),EO11)+SUMIFS(OFFSET('Game Board'!$G$8:$G$31,0,DW$1),OFFSET('Game Board'!$I$8:$I$31,0,DW$1),EO8,OFFSET('Game Board'!$F$8:$F$31,0,DW$1),EO9)+SUMIFS(OFFSET('Game Board'!$G$8:$G$31,0,DW$1),OFFSET('Game Board'!$I$8:$I$31,0,DW$1),EO8,OFFSET('Game Board'!$F$8:$F$31,0,DW$1),EO10)+SUMIFS(OFFSET('Game Board'!$G$8:$G$31,0,DW$1),OFFSET('Game Board'!$I$8:$I$31,0,DW$1),EO8,OFFSET('Game Board'!$F$8:$F$31,0,DW$1),EO11)</f>
        <v>0</v>
      </c>
      <c r="EW8" s="341">
        <f t="shared" ca="1" si="222"/>
        <v>0</v>
      </c>
      <c r="EX8" s="341">
        <f t="shared" ca="1" si="223"/>
        <v>3</v>
      </c>
      <c r="EY8" s="341">
        <f t="shared" ref="EY8" ca="1" si="732">IF(EO8&lt;&gt;"",SUMPRODUCT((EN8:EN11=EN8)*(EX8:EX11&gt;EX8)*1),0)</f>
        <v>0</v>
      </c>
      <c r="EZ8" s="341">
        <f t="shared" ref="EZ8" ca="1" si="733">IF(EO8&lt;&gt;"",SUMPRODUCT((EY8:EY11=EY8)*(EW8:EW11&gt;EW8)*1),0)</f>
        <v>0</v>
      </c>
      <c r="FA8" s="341">
        <f t="shared" ca="1" si="2"/>
        <v>0</v>
      </c>
      <c r="FB8" s="341">
        <f t="shared" ref="FB8" ca="1" si="734">IF(EO8&lt;&gt;"",SUMPRODUCT((FA8:FA11=FA8)*(EY8:EY11=EY8)*(EU8:EU11&gt;EU8)*1),0)</f>
        <v>0</v>
      </c>
      <c r="FC8" s="341">
        <f t="shared" ca="1" si="224"/>
        <v>1</v>
      </c>
      <c r="FD8" s="341">
        <v>0</v>
      </c>
      <c r="FE8" s="341">
        <v>0</v>
      </c>
      <c r="FF8" s="341">
        <v>0</v>
      </c>
      <c r="FG8" s="341">
        <v>0</v>
      </c>
      <c r="FH8" s="341">
        <v>0</v>
      </c>
      <c r="FI8" s="341">
        <f t="shared" si="225"/>
        <v>0</v>
      </c>
      <c r="FJ8" s="341">
        <f t="shared" si="226"/>
        <v>0</v>
      </c>
      <c r="FK8" s="341">
        <v>0</v>
      </c>
      <c r="FL8" s="341">
        <v>0</v>
      </c>
      <c r="FM8" s="341">
        <f t="shared" si="227"/>
        <v>0</v>
      </c>
      <c r="FN8" s="341">
        <v>0</v>
      </c>
      <c r="FO8" s="341">
        <f t="shared" ca="1" si="228"/>
        <v>1</v>
      </c>
      <c r="FP8" s="341">
        <v>0</v>
      </c>
      <c r="FQ8" s="341">
        <v>0</v>
      </c>
      <c r="FR8" s="341">
        <v>0</v>
      </c>
      <c r="FS8" s="341">
        <v>0</v>
      </c>
      <c r="FT8" s="341">
        <v>0</v>
      </c>
      <c r="FU8" s="341">
        <v>0</v>
      </c>
      <c r="FV8" s="341">
        <v>0</v>
      </c>
      <c r="FW8" s="341">
        <v>0</v>
      </c>
      <c r="FX8" s="341">
        <v>0</v>
      </c>
      <c r="FY8" s="341">
        <v>0</v>
      </c>
      <c r="FZ8" s="341">
        <v>0</v>
      </c>
      <c r="GA8" s="341">
        <f t="shared" ca="1" si="398"/>
        <v>1</v>
      </c>
      <c r="GB8" s="341">
        <f t="shared" ref="GB8" ca="1" si="735">SUMPRODUCT((GA8:GA11=GA8)*(ED8:ED11&gt;ED8)*1)</f>
        <v>0</v>
      </c>
      <c r="GC8" s="341">
        <f t="shared" ca="1" si="229"/>
        <v>1</v>
      </c>
      <c r="GD8" s="341" t="str">
        <f t="shared" si="230"/>
        <v>Argentina</v>
      </c>
      <c r="GE8" s="341">
        <f t="shared" ca="1" si="3"/>
        <v>0</v>
      </c>
      <c r="GF8" s="341">
        <f ca="1">SUMPRODUCT((OFFSET('Game Board'!$G$8:$G$31,0,GF$1)&lt;&gt;"")*(OFFSET('Game Board'!$F$8:$F$31,0,GF$1)=$C8)*(OFFSET('Game Board'!$G$8:$G$31,0,GF$1)&gt;OFFSET('Game Board'!$H$8:$H$31,0,GF$1))*1)+SUMPRODUCT((OFFSET('Game Board'!$G$8:$G$31,0,GF$1)&lt;&gt;"")*(OFFSET('Game Board'!$I$8:$I$31,0,GF$1)=$C8)*(OFFSET('Game Board'!$H$8:$H$31,0,GF$1)&gt;OFFSET('Game Board'!$G$8:$G$31,0,GF$1))*1)</f>
        <v>0</v>
      </c>
      <c r="GG8" s="341">
        <f ca="1">SUMPRODUCT((OFFSET('Game Board'!$G$8:$G$31,0,GF$1)&lt;&gt;"")*(OFFSET('Game Board'!$F$8:$F$31,0,GF$1)=$C8)*(OFFSET('Game Board'!$G$8:$G$31,0,GF$1)=OFFSET('Game Board'!$H$8:$H$31,0,GF$1))*1)+SUMPRODUCT((OFFSET('Game Board'!$G$8:$G$31,0,GF$1)&lt;&gt;"")*(OFFSET('Game Board'!$I$8:$I$31,0,GF$1)=$C8)*(OFFSET('Game Board'!$G$8:$G$31,0,GF$1)=OFFSET('Game Board'!$H$8:$H$31,0,GF$1))*1)</f>
        <v>0</v>
      </c>
      <c r="GH8" s="341">
        <f ca="1">SUMPRODUCT((OFFSET('Game Board'!$G$8:$G$31,0,GF$1)&lt;&gt;"")*(OFFSET('Game Board'!$F$8:$F$31,0,GF$1)=$C8)*(OFFSET('Game Board'!$G$8:$G$31,0,GF$1)&lt;OFFSET('Game Board'!$H$8:$H$31,0,GF$1))*1)+SUMPRODUCT((OFFSET('Game Board'!$G$8:$G$31,0,GF$1)&lt;&gt;"")*(OFFSET('Game Board'!$I$8:$I$31,0,GF$1)=$C8)*(OFFSET('Game Board'!$H$8:$H$31,0,GF$1)&lt;OFFSET('Game Board'!$G$8:$G$31,0,GF$1))*1)</f>
        <v>0</v>
      </c>
      <c r="GI8" s="341">
        <f ca="1">SUMIF(OFFSET('Game Board'!$F$8:$F$31,0,GF$1),$C8,OFFSET('Game Board'!$G$8:$G$31,0,GF$1))+SUMIF(OFFSET('Game Board'!$I$8:$I$31,0,GF$1),$C8,OFFSET('Game Board'!$H$8:$H$31,0,GF$1))</f>
        <v>0</v>
      </c>
      <c r="GJ8" s="341">
        <f ca="1">SUMIF(OFFSET('Game Board'!$F$8:$F$31,0,GF$1),$C8,OFFSET('Game Board'!$H$8:$H$31,0,GF$1))+SUMIF(OFFSET('Game Board'!$I$8:$I$31,0,GF$1),$C8,OFFSET('Game Board'!$G$8:$G$31,0,GF$1))</f>
        <v>0</v>
      </c>
      <c r="GK8" s="341">
        <f t="shared" ca="1" si="4"/>
        <v>0</v>
      </c>
      <c r="GL8" s="341">
        <f t="shared" ca="1" si="5"/>
        <v>0</v>
      </c>
      <c r="GM8" s="341">
        <f t="shared" ca="1" si="231"/>
        <v>12</v>
      </c>
      <c r="GN8" s="341">
        <f>'Tournament Setup'!$F10</f>
        <v>0</v>
      </c>
      <c r="GO8" s="341">
        <f t="shared" ref="GO8" ca="1" si="736">RANK(GL8,GL8:GL11)</f>
        <v>1</v>
      </c>
      <c r="GP8" s="341">
        <f t="shared" ref="GP8" ca="1" si="737">SUMPRODUCT((GO8:GO11=GO8)*(GK8:GK11&gt;GK8)*1)</f>
        <v>0</v>
      </c>
      <c r="GQ8" s="341">
        <f t="shared" ca="1" si="8"/>
        <v>1</v>
      </c>
      <c r="GR8" s="341">
        <f t="shared" ref="GR8" ca="1" si="738">SUMPRODUCT((GO8:GO11=GO8)*(GK8:GK11=GK8)*(GI8:GI11&gt;GI8)*1)</f>
        <v>0</v>
      </c>
      <c r="GS8" s="341">
        <f t="shared" ca="1" si="10"/>
        <v>1</v>
      </c>
      <c r="GT8" s="341">
        <f t="shared" ref="GT8" ca="1" si="739">RANK(GS8,GS8:GS11,1)+COUNTIF(GS8:GS8,GS8)-1</f>
        <v>1</v>
      </c>
      <c r="GU8" s="341">
        <v>1</v>
      </c>
      <c r="GV8" s="341" t="str">
        <f t="shared" ref="GV8" ca="1" si="740">INDEX(GD8:GD11,MATCH(GU8,GT8:GT11,0),0)</f>
        <v>Argentina</v>
      </c>
      <c r="GW8" s="341">
        <f t="shared" ref="GW8" ca="1" si="741">INDEX(GS8:GS11,MATCH(GV8,GD8:GD11,0),0)</f>
        <v>1</v>
      </c>
      <c r="GX8" s="341" t="str">
        <f t="shared" ref="GX8" ca="1" si="742">IF(GW9=1,GV8,"")</f>
        <v>Argentina</v>
      </c>
      <c r="HA8" s="341">
        <f ca="1">SUMPRODUCT((OFFSET('Game Board'!$F$8:$F$31,0,GF$1)=GX8)*(OFFSET('Game Board'!$I$8:$I$31,0,GF$1)=GX9)*(OFFSET('Game Board'!$G$8:$G$31,0,GF$1)&gt;OFFSET('Game Board'!$H$8:$H$31,0,GF$1))*1)+SUMPRODUCT((OFFSET('Game Board'!$I$8:$I$31,0,GF$1)=GX8)*(OFFSET('Game Board'!$F$8:$F$31,0,GF$1)=GX9)*(OFFSET('Game Board'!$H$8:$H$31,0,GF$1)&gt;OFFSET('Game Board'!$G$8:$G$31,0,GF$1))*1)+SUMPRODUCT((OFFSET('Game Board'!$F$8:$F$31,0,GF$1)=GX8)*(OFFSET('Game Board'!$I$8:$I$31,0,GF$1)=GX10)*(OFFSET('Game Board'!$G$8:$G$31,0,GF$1)&gt;OFFSET('Game Board'!$H$8:$H$31,0,GF$1))*1)+SUMPRODUCT((OFFSET('Game Board'!$I$8:$I$31,0,GF$1)=GX8)*(OFFSET('Game Board'!$F$8:$F$31,0,GF$1)=GX10)*(OFFSET('Game Board'!$H$8:$H$31,0,GF$1)&gt;OFFSET('Game Board'!$G$8:$G$31,0,GF$1))*1)+SUMPRODUCT((OFFSET('Game Board'!$F$8:$F$31,0,GF$1)=GX8)*(OFFSET('Game Board'!$I$8:$I$31,0,GF$1)=GX11)*(OFFSET('Game Board'!$G$8:$G$31,0,GF$1)&gt;OFFSET('Game Board'!$H$8:$H$31,0,GF$1))*1)+SUMPRODUCT((OFFSET('Game Board'!$I$8:$I$31,0,GF$1)=GX8)*(OFFSET('Game Board'!$F$8:$F$31,0,GF$1)=GX11)*(OFFSET('Game Board'!$H$8:$H$31,0,GF$1)&gt;OFFSET('Game Board'!$G$8:$G$31,0,GF$1))*1)</f>
        <v>0</v>
      </c>
      <c r="HB8" s="341">
        <f ca="1">SUMPRODUCT((OFFSET('Game Board'!$F$8:$F$31,0,GF$1)=GX8)*(OFFSET('Game Board'!$I$8:$I$31,0,GF$1)=GX9)*(OFFSET('Game Board'!$G$8:$G$31,0,GF$1)=OFFSET('Game Board'!$H$8:$H$31,0,GF$1))*1)+SUMPRODUCT((OFFSET('Game Board'!$I$8:$I$31,0,GF$1)=GX8)*(OFFSET('Game Board'!$F$8:$F$31,0,GF$1)=GX9)*(OFFSET('Game Board'!$G$8:$G$31,0,GF$1)=OFFSET('Game Board'!$H$8:$H$31,0,GF$1))*1)+SUMPRODUCT((OFFSET('Game Board'!$F$8:$F$31,0,GF$1)=GX8)*(OFFSET('Game Board'!$I$8:$I$31,0,GF$1)=GX10)*(OFFSET('Game Board'!$G$8:$G$31,0,GF$1)=OFFSET('Game Board'!$H$8:$H$31,0,GF$1))*1)+SUMPRODUCT((OFFSET('Game Board'!$I$8:$I$31,0,GF$1)=GX8)*(OFFSET('Game Board'!$F$8:$F$31,0,GF$1)=GX10)*(OFFSET('Game Board'!$G$8:$G$31,0,GF$1)=OFFSET('Game Board'!$H$8:$H$31,0,GF$1))*1)+SUMPRODUCT((OFFSET('Game Board'!$F$8:$F$31,0,GF$1)=GX8)*(OFFSET('Game Board'!$I$8:$I$31,0,GF$1)=GX11)*(OFFSET('Game Board'!$G$8:$G$31,0,GF$1)=OFFSET('Game Board'!$H$8:$H$31,0,GF$1))*1)+SUMPRODUCT((OFFSET('Game Board'!$I$8:$I$31,0,GF$1)=GX8)*(OFFSET('Game Board'!$F$8:$F$31,0,GF$1)=GX11)*(OFFSET('Game Board'!$G$8:$G$31,0,GF$1)=OFFSET('Game Board'!$H$8:$H$31,0,GF$1))*1)</f>
        <v>3</v>
      </c>
      <c r="HC8" s="341">
        <f ca="1">SUMPRODUCT((OFFSET('Game Board'!$F$8:$F$31,0,GF$1)=GX8)*(OFFSET('Game Board'!$I$8:$I$31,0,GF$1)=GX9)*(OFFSET('Game Board'!$G$8:$G$31,0,GF$1)&lt;OFFSET('Game Board'!$H$8:$H$31,0,GF$1))*1)+SUMPRODUCT((OFFSET('Game Board'!$I$8:$I$31,0,GF$1)=GX8)*(OFFSET('Game Board'!$F$8:$F$31,0,GF$1)=GX9)*(OFFSET('Game Board'!$H$8:$H$31,0,GF$1)&lt;OFFSET('Game Board'!$G$8:$G$31,0,GF$1))*1)+SUMPRODUCT((OFFSET('Game Board'!$F$8:$F$31,0,GF$1)=GX8)*(OFFSET('Game Board'!$I$8:$I$31,0,GF$1)=GX10)*(OFFSET('Game Board'!$G$8:$G$31,0,GF$1)&lt;OFFSET('Game Board'!$H$8:$H$31,0,GF$1))*1)+SUMPRODUCT((OFFSET('Game Board'!$I$8:$I$31,0,GF$1)=GX8)*(OFFSET('Game Board'!$F$8:$F$31,0,GF$1)=GX10)*(OFFSET('Game Board'!$H$8:$H$31,0,GF$1)&lt;OFFSET('Game Board'!$G$8:$G$31,0,GF$1))*1)+SUMPRODUCT((OFFSET('Game Board'!$F$8:$F$31,0,GF$1)=GX8)*(OFFSET('Game Board'!$I$8:$I$31,0,GF$1)=GX11)*(OFFSET('Game Board'!$G$8:$G$31,0,GF$1)&lt;OFFSET('Game Board'!$H$8:$H$31,0,GF$1))*1)+SUMPRODUCT((OFFSET('Game Board'!$I$8:$I$31,0,GF$1)=GX8)*(OFFSET('Game Board'!$F$8:$F$31,0,GF$1)=GX11)*(OFFSET('Game Board'!$H$8:$H$31,0,GF$1)&lt;OFFSET('Game Board'!$G$8:$G$31,0,GF$1))*1)</f>
        <v>0</v>
      </c>
      <c r="HD8" s="341">
        <f ca="1">SUMIFS(OFFSET('Game Board'!$G$8:$G$31,0,GF$1),OFFSET('Game Board'!$F$8:$F$31,0,GF$1),GX8,OFFSET('Game Board'!$I$8:$I$31,0,GF$1),GX9)+SUMIFS(OFFSET('Game Board'!$G$8:$G$31,0,GF$1),OFFSET('Game Board'!$F$8:$F$31,0,GF$1),GX8,OFFSET('Game Board'!$I$8:$I$31,0,GF$1),GX10)+SUMIFS(OFFSET('Game Board'!$G$8:$G$31,0,GF$1),OFFSET('Game Board'!$F$8:$F$31,0,GF$1),GX8,OFFSET('Game Board'!$I$8:$I$31,0,GF$1),GX11)+SUMIFS(OFFSET('Game Board'!$H$8:$H$31,0,GF$1),OFFSET('Game Board'!$I$8:$I$31,0,GF$1),GX8,OFFSET('Game Board'!$F$8:$F$31,0,GF$1),GX9)+SUMIFS(OFFSET('Game Board'!$H$8:$H$31,0,GF$1),OFFSET('Game Board'!$I$8:$I$31,0,GF$1),GX8,OFFSET('Game Board'!$F$8:$F$31,0,GF$1),GX10)+SUMIFS(OFFSET('Game Board'!$H$8:$H$31,0,GF$1),OFFSET('Game Board'!$I$8:$I$31,0,GF$1),GX8,OFFSET('Game Board'!$F$8:$F$31,0,GF$1),GX11)</f>
        <v>0</v>
      </c>
      <c r="HE8" s="341">
        <f ca="1">SUMIFS(OFFSET('Game Board'!$H$8:$H$31,0,GF$1),OFFSET('Game Board'!$F$8:$F$31,0,GF$1),GX8,OFFSET('Game Board'!$I$8:$I$31,0,GF$1),GX9)+SUMIFS(OFFSET('Game Board'!$H$8:$H$31,0,GF$1),OFFSET('Game Board'!$F$8:$F$31,0,GF$1),GX8,OFFSET('Game Board'!$I$8:$I$31,0,GF$1),GX10)+SUMIFS(OFFSET('Game Board'!$H$8:$H$31,0,GF$1),OFFSET('Game Board'!$F$8:$F$31,0,GF$1),GX8,OFFSET('Game Board'!$I$8:$I$31,0,GF$1),GX11)+SUMIFS(OFFSET('Game Board'!$G$8:$G$31,0,GF$1),OFFSET('Game Board'!$I$8:$I$31,0,GF$1),GX8,OFFSET('Game Board'!$F$8:$F$31,0,GF$1),GX9)+SUMIFS(OFFSET('Game Board'!$G$8:$G$31,0,GF$1),OFFSET('Game Board'!$I$8:$I$31,0,GF$1),GX8,OFFSET('Game Board'!$F$8:$F$31,0,GF$1),GX10)+SUMIFS(OFFSET('Game Board'!$G$8:$G$31,0,GF$1),OFFSET('Game Board'!$I$8:$I$31,0,GF$1),GX8,OFFSET('Game Board'!$F$8:$F$31,0,GF$1),GX11)</f>
        <v>0</v>
      </c>
      <c r="HF8" s="341">
        <f t="shared" ca="1" si="15"/>
        <v>0</v>
      </c>
      <c r="HG8" s="341">
        <f t="shared" ca="1" si="16"/>
        <v>3</v>
      </c>
      <c r="HH8" s="341">
        <f t="shared" ref="HH8" ca="1" si="743">IF(GX8&lt;&gt;"",SUMPRODUCT((GW8:GW11=GW8)*(HG8:HG11&gt;HG8)*1),0)</f>
        <v>0</v>
      </c>
      <c r="HI8" s="341">
        <f t="shared" ref="HI8" ca="1" si="744">IF(GX8&lt;&gt;"",SUMPRODUCT((HH8:HH11=HH8)*(HF8:HF11&gt;HF8)*1),0)</f>
        <v>0</v>
      </c>
      <c r="HJ8" s="341">
        <f t="shared" ca="1" si="19"/>
        <v>0</v>
      </c>
      <c r="HK8" s="341">
        <f t="shared" ref="HK8" ca="1" si="745">IF(GX8&lt;&gt;"",SUMPRODUCT((HJ8:HJ11=HJ8)*(HH8:HH11=HH8)*(HD8:HD11&gt;HD8)*1),0)</f>
        <v>0</v>
      </c>
      <c r="HL8" s="341">
        <f t="shared" ca="1" si="21"/>
        <v>1</v>
      </c>
      <c r="HM8" s="341">
        <v>0</v>
      </c>
      <c r="HN8" s="341">
        <v>0</v>
      </c>
      <c r="HO8" s="341">
        <v>0</v>
      </c>
      <c r="HP8" s="341">
        <v>0</v>
      </c>
      <c r="HQ8" s="341">
        <v>0</v>
      </c>
      <c r="HR8" s="341">
        <f t="shared" si="243"/>
        <v>0</v>
      </c>
      <c r="HS8" s="341">
        <f t="shared" si="244"/>
        <v>0</v>
      </c>
      <c r="HT8" s="341">
        <v>0</v>
      </c>
      <c r="HU8" s="341">
        <v>0</v>
      </c>
      <c r="HV8" s="341">
        <f t="shared" si="247"/>
        <v>0</v>
      </c>
      <c r="HW8" s="341">
        <v>0</v>
      </c>
      <c r="HX8" s="341">
        <f t="shared" ca="1" si="22"/>
        <v>1</v>
      </c>
      <c r="HY8" s="341">
        <v>0</v>
      </c>
      <c r="HZ8" s="341">
        <v>0</v>
      </c>
      <c r="IA8" s="341">
        <v>0</v>
      </c>
      <c r="IB8" s="341">
        <v>0</v>
      </c>
      <c r="IC8" s="341">
        <v>0</v>
      </c>
      <c r="ID8" s="341">
        <v>0</v>
      </c>
      <c r="IE8" s="341">
        <v>0</v>
      </c>
      <c r="IF8" s="341">
        <v>0</v>
      </c>
      <c r="IG8" s="341">
        <v>0</v>
      </c>
      <c r="IH8" s="341">
        <v>0</v>
      </c>
      <c r="II8" s="341">
        <v>0</v>
      </c>
      <c r="IJ8" s="341">
        <f t="shared" ca="1" si="23"/>
        <v>1</v>
      </c>
      <c r="IK8" s="341">
        <f t="shared" ref="IK8" ca="1" si="746">SUMPRODUCT((IJ8:IJ11=IJ8)*(GM8:GM11&gt;GM8)*1)</f>
        <v>0</v>
      </c>
      <c r="IL8" s="341">
        <f t="shared" ca="1" si="25"/>
        <v>1</v>
      </c>
      <c r="IM8" s="341" t="str">
        <f t="shared" si="250"/>
        <v>Argentina</v>
      </c>
      <c r="IN8" s="341">
        <f t="shared" ca="1" si="26"/>
        <v>0</v>
      </c>
      <c r="IO8" s="341">
        <f ca="1">SUMPRODUCT((OFFSET('Game Board'!$G$8:$G$31,0,IO$1)&lt;&gt;"")*(OFFSET('Game Board'!$F$8:$F$31,0,IO$1)=$C8)*(OFFSET('Game Board'!$G$8:$G$31,0,IO$1)&gt;OFFSET('Game Board'!$H$8:$H$31,0,IO$1))*1)+SUMPRODUCT((OFFSET('Game Board'!$G$8:$G$31,0,IO$1)&lt;&gt;"")*(OFFSET('Game Board'!$I$8:$I$31,0,IO$1)=$C8)*(OFFSET('Game Board'!$H$8:$H$31,0,IO$1)&gt;OFFSET('Game Board'!$G$8:$G$31,0,IO$1))*1)</f>
        <v>0</v>
      </c>
      <c r="IP8" s="341">
        <f ca="1">SUMPRODUCT((OFFSET('Game Board'!$G$8:$G$31,0,IO$1)&lt;&gt;"")*(OFFSET('Game Board'!$F$8:$F$31,0,IO$1)=$C8)*(OFFSET('Game Board'!$G$8:$G$31,0,IO$1)=OFFSET('Game Board'!$H$8:$H$31,0,IO$1))*1)+SUMPRODUCT((OFFSET('Game Board'!$G$8:$G$31,0,IO$1)&lt;&gt;"")*(OFFSET('Game Board'!$I$8:$I$31,0,IO$1)=$C8)*(OFFSET('Game Board'!$G$8:$G$31,0,IO$1)=OFFSET('Game Board'!$H$8:$H$31,0,IO$1))*1)</f>
        <v>0</v>
      </c>
      <c r="IQ8" s="341">
        <f ca="1">SUMPRODUCT((OFFSET('Game Board'!$G$8:$G$31,0,IO$1)&lt;&gt;"")*(OFFSET('Game Board'!$F$8:$F$31,0,IO$1)=$C8)*(OFFSET('Game Board'!$G$8:$G$31,0,IO$1)&lt;OFFSET('Game Board'!$H$8:$H$31,0,IO$1))*1)+SUMPRODUCT((OFFSET('Game Board'!$G$8:$G$31,0,IO$1)&lt;&gt;"")*(OFFSET('Game Board'!$I$8:$I$31,0,IO$1)=$C8)*(OFFSET('Game Board'!$H$8:$H$31,0,IO$1)&lt;OFFSET('Game Board'!$G$8:$G$31,0,IO$1))*1)</f>
        <v>0</v>
      </c>
      <c r="IR8" s="341">
        <f ca="1">SUMIF(OFFSET('Game Board'!$F$8:$F$31,0,IO$1),$C8,OFFSET('Game Board'!$G$8:$G$31,0,IO$1))+SUMIF(OFFSET('Game Board'!$I$8:$I$31,0,IO$1),$C8,OFFSET('Game Board'!$H$8:$H$31,0,IO$1))</f>
        <v>0</v>
      </c>
      <c r="IS8" s="341">
        <f ca="1">SUMIF(OFFSET('Game Board'!$F$8:$F$31,0,IO$1),$C8,OFFSET('Game Board'!$H$8:$H$31,0,IO$1))+SUMIF(OFFSET('Game Board'!$I$8:$I$31,0,IO$1),$C8,OFFSET('Game Board'!$G$8:$G$31,0,IO$1))</f>
        <v>0</v>
      </c>
      <c r="IT8" s="341">
        <f t="shared" ca="1" si="27"/>
        <v>0</v>
      </c>
      <c r="IU8" s="341">
        <f t="shared" ca="1" si="28"/>
        <v>0</v>
      </c>
      <c r="IV8" s="341">
        <f t="shared" ca="1" si="251"/>
        <v>12</v>
      </c>
      <c r="IW8" s="341">
        <f>'Tournament Setup'!$F10</f>
        <v>0</v>
      </c>
      <c r="IX8" s="341">
        <f t="shared" ref="IX8" ca="1" si="747">RANK(IU8,IU8:IU11)</f>
        <v>1</v>
      </c>
      <c r="IY8" s="341">
        <f t="shared" ref="IY8" ca="1" si="748">SUMPRODUCT((IX8:IX11=IX8)*(IT8:IT11&gt;IT8)*1)</f>
        <v>0</v>
      </c>
      <c r="IZ8" s="341">
        <f t="shared" ca="1" si="31"/>
        <v>1</v>
      </c>
      <c r="JA8" s="341">
        <f t="shared" ref="JA8" ca="1" si="749">SUMPRODUCT((IX8:IX11=IX8)*(IT8:IT11=IT8)*(IR8:IR11&gt;IR8)*1)</f>
        <v>0</v>
      </c>
      <c r="JB8" s="341">
        <f t="shared" ca="1" si="33"/>
        <v>1</v>
      </c>
      <c r="JC8" s="341">
        <f t="shared" ref="JC8" ca="1" si="750">RANK(JB8,JB8:JB11,1)+COUNTIF(JB8:JB8,JB8)-1</f>
        <v>1</v>
      </c>
      <c r="JD8" s="341">
        <v>1</v>
      </c>
      <c r="JE8" s="341" t="str">
        <f t="shared" ref="JE8" ca="1" si="751">INDEX(IM8:IM11,MATCH(JD8,JC8:JC11,0),0)</f>
        <v>Argentina</v>
      </c>
      <c r="JF8" s="341">
        <f t="shared" ref="JF8" ca="1" si="752">INDEX(JB8:JB11,MATCH(JE8,IM8:IM11,0),0)</f>
        <v>1</v>
      </c>
      <c r="JG8" s="341" t="str">
        <f t="shared" ref="JG8" ca="1" si="753">IF(JF9=1,JE8,"")</f>
        <v>Argentina</v>
      </c>
      <c r="JJ8" s="341">
        <f ca="1">SUMPRODUCT((OFFSET('Game Board'!$F$8:$F$31,0,IO$1)=JG8)*(OFFSET('Game Board'!$I$8:$I$31,0,IO$1)=JG9)*(OFFSET('Game Board'!$G$8:$G$31,0,IO$1)&gt;OFFSET('Game Board'!$H$8:$H$31,0,IO$1))*1)+SUMPRODUCT((OFFSET('Game Board'!$I$8:$I$31,0,IO$1)=JG8)*(OFFSET('Game Board'!$F$8:$F$31,0,IO$1)=JG9)*(OFFSET('Game Board'!$H$8:$H$31,0,IO$1)&gt;OFFSET('Game Board'!$G$8:$G$31,0,IO$1))*1)+SUMPRODUCT((OFFSET('Game Board'!$F$8:$F$31,0,IO$1)=JG8)*(OFFSET('Game Board'!$I$8:$I$31,0,IO$1)=JG10)*(OFFSET('Game Board'!$G$8:$G$31,0,IO$1)&gt;OFFSET('Game Board'!$H$8:$H$31,0,IO$1))*1)+SUMPRODUCT((OFFSET('Game Board'!$I$8:$I$31,0,IO$1)=JG8)*(OFFSET('Game Board'!$F$8:$F$31,0,IO$1)=JG10)*(OFFSET('Game Board'!$H$8:$H$31,0,IO$1)&gt;OFFSET('Game Board'!$G$8:$G$31,0,IO$1))*1)+SUMPRODUCT((OFFSET('Game Board'!$F$8:$F$31,0,IO$1)=JG8)*(OFFSET('Game Board'!$I$8:$I$31,0,IO$1)=JG11)*(OFFSET('Game Board'!$G$8:$G$31,0,IO$1)&gt;OFFSET('Game Board'!$H$8:$H$31,0,IO$1))*1)+SUMPRODUCT((OFFSET('Game Board'!$I$8:$I$31,0,IO$1)=JG8)*(OFFSET('Game Board'!$F$8:$F$31,0,IO$1)=JG11)*(OFFSET('Game Board'!$H$8:$H$31,0,IO$1)&gt;OFFSET('Game Board'!$G$8:$G$31,0,IO$1))*1)</f>
        <v>0</v>
      </c>
      <c r="JK8" s="341">
        <f ca="1">SUMPRODUCT((OFFSET('Game Board'!$F$8:$F$31,0,IO$1)=JG8)*(OFFSET('Game Board'!$I$8:$I$31,0,IO$1)=JG9)*(OFFSET('Game Board'!$G$8:$G$31,0,IO$1)=OFFSET('Game Board'!$H$8:$H$31,0,IO$1))*1)+SUMPRODUCT((OFFSET('Game Board'!$I$8:$I$31,0,IO$1)=JG8)*(OFFSET('Game Board'!$F$8:$F$31,0,IO$1)=JG9)*(OFFSET('Game Board'!$G$8:$G$31,0,IO$1)=OFFSET('Game Board'!$H$8:$H$31,0,IO$1))*1)+SUMPRODUCT((OFFSET('Game Board'!$F$8:$F$31,0,IO$1)=JG8)*(OFFSET('Game Board'!$I$8:$I$31,0,IO$1)=JG10)*(OFFSET('Game Board'!$G$8:$G$31,0,IO$1)=OFFSET('Game Board'!$H$8:$H$31,0,IO$1))*1)+SUMPRODUCT((OFFSET('Game Board'!$I$8:$I$31,0,IO$1)=JG8)*(OFFSET('Game Board'!$F$8:$F$31,0,IO$1)=JG10)*(OFFSET('Game Board'!$G$8:$G$31,0,IO$1)=OFFSET('Game Board'!$H$8:$H$31,0,IO$1))*1)+SUMPRODUCT((OFFSET('Game Board'!$F$8:$F$31,0,IO$1)=JG8)*(OFFSET('Game Board'!$I$8:$I$31,0,IO$1)=JG11)*(OFFSET('Game Board'!$G$8:$G$31,0,IO$1)=OFFSET('Game Board'!$H$8:$H$31,0,IO$1))*1)+SUMPRODUCT((OFFSET('Game Board'!$I$8:$I$31,0,IO$1)=JG8)*(OFFSET('Game Board'!$F$8:$F$31,0,IO$1)=JG11)*(OFFSET('Game Board'!$G$8:$G$31,0,IO$1)=OFFSET('Game Board'!$H$8:$H$31,0,IO$1))*1)</f>
        <v>3</v>
      </c>
      <c r="JL8" s="341">
        <f ca="1">SUMPRODUCT((OFFSET('Game Board'!$F$8:$F$31,0,IO$1)=JG8)*(OFFSET('Game Board'!$I$8:$I$31,0,IO$1)=JG9)*(OFFSET('Game Board'!$G$8:$G$31,0,IO$1)&lt;OFFSET('Game Board'!$H$8:$H$31,0,IO$1))*1)+SUMPRODUCT((OFFSET('Game Board'!$I$8:$I$31,0,IO$1)=JG8)*(OFFSET('Game Board'!$F$8:$F$31,0,IO$1)=JG9)*(OFFSET('Game Board'!$H$8:$H$31,0,IO$1)&lt;OFFSET('Game Board'!$G$8:$G$31,0,IO$1))*1)+SUMPRODUCT((OFFSET('Game Board'!$F$8:$F$31,0,IO$1)=JG8)*(OFFSET('Game Board'!$I$8:$I$31,0,IO$1)=JG10)*(OFFSET('Game Board'!$G$8:$G$31,0,IO$1)&lt;OFFSET('Game Board'!$H$8:$H$31,0,IO$1))*1)+SUMPRODUCT((OFFSET('Game Board'!$I$8:$I$31,0,IO$1)=JG8)*(OFFSET('Game Board'!$F$8:$F$31,0,IO$1)=JG10)*(OFFSET('Game Board'!$H$8:$H$31,0,IO$1)&lt;OFFSET('Game Board'!$G$8:$G$31,0,IO$1))*1)+SUMPRODUCT((OFFSET('Game Board'!$F$8:$F$31,0,IO$1)=JG8)*(OFFSET('Game Board'!$I$8:$I$31,0,IO$1)=JG11)*(OFFSET('Game Board'!$G$8:$G$31,0,IO$1)&lt;OFFSET('Game Board'!$H$8:$H$31,0,IO$1))*1)+SUMPRODUCT((OFFSET('Game Board'!$I$8:$I$31,0,IO$1)=JG8)*(OFFSET('Game Board'!$F$8:$F$31,0,IO$1)=JG11)*(OFFSET('Game Board'!$H$8:$H$31,0,IO$1)&lt;OFFSET('Game Board'!$G$8:$G$31,0,IO$1))*1)</f>
        <v>0</v>
      </c>
      <c r="JM8" s="341">
        <f ca="1">SUMIFS(OFFSET('Game Board'!$G$8:$G$31,0,IO$1),OFFSET('Game Board'!$F$8:$F$31,0,IO$1),JG8,OFFSET('Game Board'!$I$8:$I$31,0,IO$1),JG9)+SUMIFS(OFFSET('Game Board'!$G$8:$G$31,0,IO$1),OFFSET('Game Board'!$F$8:$F$31,0,IO$1),JG8,OFFSET('Game Board'!$I$8:$I$31,0,IO$1),JG10)+SUMIFS(OFFSET('Game Board'!$G$8:$G$31,0,IO$1),OFFSET('Game Board'!$F$8:$F$31,0,IO$1),JG8,OFFSET('Game Board'!$I$8:$I$31,0,IO$1),JG11)+SUMIFS(OFFSET('Game Board'!$H$8:$H$31,0,IO$1),OFFSET('Game Board'!$I$8:$I$31,0,IO$1),JG8,OFFSET('Game Board'!$F$8:$F$31,0,IO$1),JG9)+SUMIFS(OFFSET('Game Board'!$H$8:$H$31,0,IO$1),OFFSET('Game Board'!$I$8:$I$31,0,IO$1),JG8,OFFSET('Game Board'!$F$8:$F$31,0,IO$1),JG10)+SUMIFS(OFFSET('Game Board'!$H$8:$H$31,0,IO$1),OFFSET('Game Board'!$I$8:$I$31,0,IO$1),JG8,OFFSET('Game Board'!$F$8:$F$31,0,IO$1),JG11)</f>
        <v>0</v>
      </c>
      <c r="JN8" s="341">
        <f ca="1">SUMIFS(OFFSET('Game Board'!$H$8:$H$31,0,IO$1),OFFSET('Game Board'!$F$8:$F$31,0,IO$1),JG8,OFFSET('Game Board'!$I$8:$I$31,0,IO$1),JG9)+SUMIFS(OFFSET('Game Board'!$H$8:$H$31,0,IO$1),OFFSET('Game Board'!$F$8:$F$31,0,IO$1),JG8,OFFSET('Game Board'!$I$8:$I$31,0,IO$1),JG10)+SUMIFS(OFFSET('Game Board'!$H$8:$H$31,0,IO$1),OFFSET('Game Board'!$F$8:$F$31,0,IO$1),JG8,OFFSET('Game Board'!$I$8:$I$31,0,IO$1),JG11)+SUMIFS(OFFSET('Game Board'!$G$8:$G$31,0,IO$1),OFFSET('Game Board'!$I$8:$I$31,0,IO$1),JG8,OFFSET('Game Board'!$F$8:$F$31,0,IO$1),JG9)+SUMIFS(OFFSET('Game Board'!$G$8:$G$31,0,IO$1),OFFSET('Game Board'!$I$8:$I$31,0,IO$1),JG8,OFFSET('Game Board'!$F$8:$F$31,0,IO$1),JG10)+SUMIFS(OFFSET('Game Board'!$G$8:$G$31,0,IO$1),OFFSET('Game Board'!$I$8:$I$31,0,IO$1),JG8,OFFSET('Game Board'!$F$8:$F$31,0,IO$1),JG11)</f>
        <v>0</v>
      </c>
      <c r="JO8" s="341">
        <f t="shared" ca="1" si="38"/>
        <v>0</v>
      </c>
      <c r="JP8" s="341">
        <f t="shared" ca="1" si="39"/>
        <v>3</v>
      </c>
      <c r="JQ8" s="341">
        <f t="shared" ref="JQ8" ca="1" si="754">IF(JG8&lt;&gt;"",SUMPRODUCT((JF8:JF11=JF8)*(JP8:JP11&gt;JP8)*1),0)</f>
        <v>0</v>
      </c>
      <c r="JR8" s="341">
        <f t="shared" ref="JR8" ca="1" si="755">IF(JG8&lt;&gt;"",SUMPRODUCT((JQ8:JQ11=JQ8)*(JO8:JO11&gt;JO8)*1),0)</f>
        <v>0</v>
      </c>
      <c r="JS8" s="341">
        <f t="shared" ca="1" si="42"/>
        <v>0</v>
      </c>
      <c r="JT8" s="341">
        <f t="shared" ref="JT8" ca="1" si="756">IF(JG8&lt;&gt;"",SUMPRODUCT((JS8:JS11=JS8)*(JQ8:JQ11=JQ8)*(JM8:JM11&gt;JM8)*1),0)</f>
        <v>0</v>
      </c>
      <c r="JU8" s="341">
        <f t="shared" ca="1" si="44"/>
        <v>1</v>
      </c>
      <c r="JV8" s="341">
        <v>0</v>
      </c>
      <c r="JW8" s="341">
        <v>0</v>
      </c>
      <c r="JX8" s="341">
        <v>0</v>
      </c>
      <c r="JY8" s="341">
        <v>0</v>
      </c>
      <c r="JZ8" s="341">
        <v>0</v>
      </c>
      <c r="KA8" s="341">
        <f t="shared" si="263"/>
        <v>0</v>
      </c>
      <c r="KB8" s="341">
        <f t="shared" si="264"/>
        <v>0</v>
      </c>
      <c r="KC8" s="341">
        <v>0</v>
      </c>
      <c r="KD8" s="341">
        <v>0</v>
      </c>
      <c r="KE8" s="341">
        <f t="shared" si="267"/>
        <v>0</v>
      </c>
      <c r="KF8" s="341">
        <v>0</v>
      </c>
      <c r="KG8" s="341">
        <f t="shared" ca="1" si="45"/>
        <v>1</v>
      </c>
      <c r="KH8" s="341">
        <v>0</v>
      </c>
      <c r="KI8" s="341">
        <v>0</v>
      </c>
      <c r="KJ8" s="341">
        <v>0</v>
      </c>
      <c r="KK8" s="341">
        <v>0</v>
      </c>
      <c r="KL8" s="341">
        <v>0</v>
      </c>
      <c r="KM8" s="341">
        <v>0</v>
      </c>
      <c r="KN8" s="341">
        <v>0</v>
      </c>
      <c r="KO8" s="341">
        <v>0</v>
      </c>
      <c r="KP8" s="341">
        <v>0</v>
      </c>
      <c r="KQ8" s="341">
        <v>0</v>
      </c>
      <c r="KR8" s="341">
        <v>0</v>
      </c>
      <c r="KS8" s="341">
        <f t="shared" ca="1" si="46"/>
        <v>1</v>
      </c>
      <c r="KT8" s="341">
        <f t="shared" ref="KT8" ca="1" si="757">SUMPRODUCT((KS8:KS11=KS8)*(IV8:IV11&gt;IV8)*1)</f>
        <v>0</v>
      </c>
      <c r="KU8" s="341">
        <f t="shared" ca="1" si="48"/>
        <v>1</v>
      </c>
      <c r="KV8" s="341" t="str">
        <f t="shared" si="270"/>
        <v>Argentina</v>
      </c>
      <c r="KW8" s="341">
        <f t="shared" ca="1" si="49"/>
        <v>0</v>
      </c>
      <c r="KX8" s="341">
        <f ca="1">SUMPRODUCT((OFFSET('Game Board'!$G$8:$G$31,0,KX$1)&lt;&gt;"")*(OFFSET('Game Board'!$F$8:$F$31,0,KX$1)=$C8)*(OFFSET('Game Board'!$G$8:$G$31,0,KX$1)&gt;OFFSET('Game Board'!$H$8:$H$31,0,KX$1))*1)+SUMPRODUCT((OFFSET('Game Board'!$G$8:$G$31,0,KX$1)&lt;&gt;"")*(OFFSET('Game Board'!$I$8:$I$31,0,KX$1)=$C8)*(OFFSET('Game Board'!$H$8:$H$31,0,KX$1)&gt;OFFSET('Game Board'!$G$8:$G$31,0,KX$1))*1)</f>
        <v>0</v>
      </c>
      <c r="KY8" s="341">
        <f ca="1">SUMPRODUCT((OFFSET('Game Board'!$G$8:$G$31,0,KX$1)&lt;&gt;"")*(OFFSET('Game Board'!$F$8:$F$31,0,KX$1)=$C8)*(OFFSET('Game Board'!$G$8:$G$31,0,KX$1)=OFFSET('Game Board'!$H$8:$H$31,0,KX$1))*1)+SUMPRODUCT((OFFSET('Game Board'!$G$8:$G$31,0,KX$1)&lt;&gt;"")*(OFFSET('Game Board'!$I$8:$I$31,0,KX$1)=$C8)*(OFFSET('Game Board'!$G$8:$G$31,0,KX$1)=OFFSET('Game Board'!$H$8:$H$31,0,KX$1))*1)</f>
        <v>0</v>
      </c>
      <c r="KZ8" s="341">
        <f ca="1">SUMPRODUCT((OFFSET('Game Board'!$G$8:$G$31,0,KX$1)&lt;&gt;"")*(OFFSET('Game Board'!$F$8:$F$31,0,KX$1)=$C8)*(OFFSET('Game Board'!$G$8:$G$31,0,KX$1)&lt;OFFSET('Game Board'!$H$8:$H$31,0,KX$1))*1)+SUMPRODUCT((OFFSET('Game Board'!$G$8:$G$31,0,KX$1)&lt;&gt;"")*(OFFSET('Game Board'!$I$8:$I$31,0,KX$1)=$C8)*(OFFSET('Game Board'!$H$8:$H$31,0,KX$1)&lt;OFFSET('Game Board'!$G$8:$G$31,0,KX$1))*1)</f>
        <v>0</v>
      </c>
      <c r="LA8" s="341">
        <f ca="1">SUMIF(OFFSET('Game Board'!$F$8:$F$31,0,KX$1),$C8,OFFSET('Game Board'!$G$8:$G$31,0,KX$1))+SUMIF(OFFSET('Game Board'!$I$8:$I$31,0,KX$1),$C8,OFFSET('Game Board'!$H$8:$H$31,0,KX$1))</f>
        <v>0</v>
      </c>
      <c r="LB8" s="341">
        <f ca="1">SUMIF(OFFSET('Game Board'!$F$8:$F$31,0,KX$1),$C8,OFFSET('Game Board'!$H$8:$H$31,0,KX$1))+SUMIF(OFFSET('Game Board'!$I$8:$I$31,0,KX$1),$C8,OFFSET('Game Board'!$G$8:$G$31,0,KX$1))</f>
        <v>0</v>
      </c>
      <c r="LC8" s="341">
        <f t="shared" ca="1" si="50"/>
        <v>0</v>
      </c>
      <c r="LD8" s="341">
        <f t="shared" ca="1" si="51"/>
        <v>0</v>
      </c>
      <c r="LE8" s="341">
        <f t="shared" ca="1" si="271"/>
        <v>12</v>
      </c>
      <c r="LF8" s="341">
        <f>'Tournament Setup'!$F10</f>
        <v>0</v>
      </c>
      <c r="LG8" s="341">
        <f t="shared" ref="LG8" ca="1" si="758">RANK(LD8,LD8:LD11)</f>
        <v>1</v>
      </c>
      <c r="LH8" s="341">
        <f t="shared" ref="LH8" ca="1" si="759">SUMPRODUCT((LG8:LG11=LG8)*(LC8:LC11&gt;LC8)*1)</f>
        <v>0</v>
      </c>
      <c r="LI8" s="341">
        <f t="shared" ca="1" si="54"/>
        <v>1</v>
      </c>
      <c r="LJ8" s="341">
        <f t="shared" ref="LJ8" ca="1" si="760">SUMPRODUCT((LG8:LG11=LG8)*(LC8:LC11=LC8)*(LA8:LA11&gt;LA8)*1)</f>
        <v>0</v>
      </c>
      <c r="LK8" s="341">
        <f t="shared" ca="1" si="56"/>
        <v>1</v>
      </c>
      <c r="LL8" s="341">
        <f t="shared" ref="LL8" ca="1" si="761">RANK(LK8,LK8:LK11,1)+COUNTIF(LK8:LK8,LK8)-1</f>
        <v>1</v>
      </c>
      <c r="LM8" s="341">
        <v>1</v>
      </c>
      <c r="LN8" s="341" t="str">
        <f t="shared" ref="LN8" ca="1" si="762">INDEX(KV8:KV11,MATCH(LM8,LL8:LL11,0),0)</f>
        <v>Argentina</v>
      </c>
      <c r="LO8" s="341">
        <f t="shared" ref="LO8" ca="1" si="763">INDEX(LK8:LK11,MATCH(LN8,KV8:KV11,0),0)</f>
        <v>1</v>
      </c>
      <c r="LP8" s="341" t="str">
        <f t="shared" ref="LP8" ca="1" si="764">IF(LO9=1,LN8,"")</f>
        <v>Argentina</v>
      </c>
      <c r="LS8" s="341">
        <f ca="1">SUMPRODUCT((OFFSET('Game Board'!$F$8:$F$31,0,KX$1)=LP8)*(OFFSET('Game Board'!$I$8:$I$31,0,KX$1)=LP9)*(OFFSET('Game Board'!$G$8:$G$31,0,KX$1)&gt;OFFSET('Game Board'!$H$8:$H$31,0,KX$1))*1)+SUMPRODUCT((OFFSET('Game Board'!$I$8:$I$31,0,KX$1)=LP8)*(OFFSET('Game Board'!$F$8:$F$31,0,KX$1)=LP9)*(OFFSET('Game Board'!$H$8:$H$31,0,KX$1)&gt;OFFSET('Game Board'!$G$8:$G$31,0,KX$1))*1)+SUMPRODUCT((OFFSET('Game Board'!$F$8:$F$31,0,KX$1)=LP8)*(OFFSET('Game Board'!$I$8:$I$31,0,KX$1)=LP10)*(OFFSET('Game Board'!$G$8:$G$31,0,KX$1)&gt;OFFSET('Game Board'!$H$8:$H$31,0,KX$1))*1)+SUMPRODUCT((OFFSET('Game Board'!$I$8:$I$31,0,KX$1)=LP8)*(OFFSET('Game Board'!$F$8:$F$31,0,KX$1)=LP10)*(OFFSET('Game Board'!$H$8:$H$31,0,KX$1)&gt;OFFSET('Game Board'!$G$8:$G$31,0,KX$1))*1)+SUMPRODUCT((OFFSET('Game Board'!$F$8:$F$31,0,KX$1)=LP8)*(OFFSET('Game Board'!$I$8:$I$31,0,KX$1)=LP11)*(OFFSET('Game Board'!$G$8:$G$31,0,KX$1)&gt;OFFSET('Game Board'!$H$8:$H$31,0,KX$1))*1)+SUMPRODUCT((OFFSET('Game Board'!$I$8:$I$31,0,KX$1)=LP8)*(OFFSET('Game Board'!$F$8:$F$31,0,KX$1)=LP11)*(OFFSET('Game Board'!$H$8:$H$31,0,KX$1)&gt;OFFSET('Game Board'!$G$8:$G$31,0,KX$1))*1)</f>
        <v>0</v>
      </c>
      <c r="LT8" s="341">
        <f ca="1">SUMPRODUCT((OFFSET('Game Board'!$F$8:$F$31,0,KX$1)=LP8)*(OFFSET('Game Board'!$I$8:$I$31,0,KX$1)=LP9)*(OFFSET('Game Board'!$G$8:$G$31,0,KX$1)=OFFSET('Game Board'!$H$8:$H$31,0,KX$1))*1)+SUMPRODUCT((OFFSET('Game Board'!$I$8:$I$31,0,KX$1)=LP8)*(OFFSET('Game Board'!$F$8:$F$31,0,KX$1)=LP9)*(OFFSET('Game Board'!$G$8:$G$31,0,KX$1)=OFFSET('Game Board'!$H$8:$H$31,0,KX$1))*1)+SUMPRODUCT((OFFSET('Game Board'!$F$8:$F$31,0,KX$1)=LP8)*(OFFSET('Game Board'!$I$8:$I$31,0,KX$1)=LP10)*(OFFSET('Game Board'!$G$8:$G$31,0,KX$1)=OFFSET('Game Board'!$H$8:$H$31,0,KX$1))*1)+SUMPRODUCT((OFFSET('Game Board'!$I$8:$I$31,0,KX$1)=LP8)*(OFFSET('Game Board'!$F$8:$F$31,0,KX$1)=LP10)*(OFFSET('Game Board'!$G$8:$G$31,0,KX$1)=OFFSET('Game Board'!$H$8:$H$31,0,KX$1))*1)+SUMPRODUCT((OFFSET('Game Board'!$F$8:$F$31,0,KX$1)=LP8)*(OFFSET('Game Board'!$I$8:$I$31,0,KX$1)=LP11)*(OFFSET('Game Board'!$G$8:$G$31,0,KX$1)=OFFSET('Game Board'!$H$8:$H$31,0,KX$1))*1)+SUMPRODUCT((OFFSET('Game Board'!$I$8:$I$31,0,KX$1)=LP8)*(OFFSET('Game Board'!$F$8:$F$31,0,KX$1)=LP11)*(OFFSET('Game Board'!$G$8:$G$31,0,KX$1)=OFFSET('Game Board'!$H$8:$H$31,0,KX$1))*1)</f>
        <v>3</v>
      </c>
      <c r="LU8" s="341">
        <f ca="1">SUMPRODUCT((OFFSET('Game Board'!$F$8:$F$31,0,KX$1)=LP8)*(OFFSET('Game Board'!$I$8:$I$31,0,KX$1)=LP9)*(OFFSET('Game Board'!$G$8:$G$31,0,KX$1)&lt;OFFSET('Game Board'!$H$8:$H$31,0,KX$1))*1)+SUMPRODUCT((OFFSET('Game Board'!$I$8:$I$31,0,KX$1)=LP8)*(OFFSET('Game Board'!$F$8:$F$31,0,KX$1)=LP9)*(OFFSET('Game Board'!$H$8:$H$31,0,KX$1)&lt;OFFSET('Game Board'!$G$8:$G$31,0,KX$1))*1)+SUMPRODUCT((OFFSET('Game Board'!$F$8:$F$31,0,KX$1)=LP8)*(OFFSET('Game Board'!$I$8:$I$31,0,KX$1)=LP10)*(OFFSET('Game Board'!$G$8:$G$31,0,KX$1)&lt;OFFSET('Game Board'!$H$8:$H$31,0,KX$1))*1)+SUMPRODUCT((OFFSET('Game Board'!$I$8:$I$31,0,KX$1)=LP8)*(OFFSET('Game Board'!$F$8:$F$31,0,KX$1)=LP10)*(OFFSET('Game Board'!$H$8:$H$31,0,KX$1)&lt;OFFSET('Game Board'!$G$8:$G$31,0,KX$1))*1)+SUMPRODUCT((OFFSET('Game Board'!$F$8:$F$31,0,KX$1)=LP8)*(OFFSET('Game Board'!$I$8:$I$31,0,KX$1)=LP11)*(OFFSET('Game Board'!$G$8:$G$31,0,KX$1)&lt;OFFSET('Game Board'!$H$8:$H$31,0,KX$1))*1)+SUMPRODUCT((OFFSET('Game Board'!$I$8:$I$31,0,KX$1)=LP8)*(OFFSET('Game Board'!$F$8:$F$31,0,KX$1)=LP11)*(OFFSET('Game Board'!$H$8:$H$31,0,KX$1)&lt;OFFSET('Game Board'!$G$8:$G$31,0,KX$1))*1)</f>
        <v>0</v>
      </c>
      <c r="LV8" s="341">
        <f ca="1">SUMIFS(OFFSET('Game Board'!$G$8:$G$31,0,KX$1),OFFSET('Game Board'!$F$8:$F$31,0,KX$1),LP8,OFFSET('Game Board'!$I$8:$I$31,0,KX$1),LP9)+SUMIFS(OFFSET('Game Board'!$G$8:$G$31,0,KX$1),OFFSET('Game Board'!$F$8:$F$31,0,KX$1),LP8,OFFSET('Game Board'!$I$8:$I$31,0,KX$1),LP10)+SUMIFS(OFFSET('Game Board'!$G$8:$G$31,0,KX$1),OFFSET('Game Board'!$F$8:$F$31,0,KX$1),LP8,OFFSET('Game Board'!$I$8:$I$31,0,KX$1),LP11)+SUMIFS(OFFSET('Game Board'!$H$8:$H$31,0,KX$1),OFFSET('Game Board'!$I$8:$I$31,0,KX$1),LP8,OFFSET('Game Board'!$F$8:$F$31,0,KX$1),LP9)+SUMIFS(OFFSET('Game Board'!$H$8:$H$31,0,KX$1),OFFSET('Game Board'!$I$8:$I$31,0,KX$1),LP8,OFFSET('Game Board'!$F$8:$F$31,0,KX$1),LP10)+SUMIFS(OFFSET('Game Board'!$H$8:$H$31,0,KX$1),OFFSET('Game Board'!$I$8:$I$31,0,KX$1),LP8,OFFSET('Game Board'!$F$8:$F$31,0,KX$1),LP11)</f>
        <v>0</v>
      </c>
      <c r="LW8" s="341">
        <f ca="1">SUMIFS(OFFSET('Game Board'!$H$8:$H$31,0,KX$1),OFFSET('Game Board'!$F$8:$F$31,0,KX$1),LP8,OFFSET('Game Board'!$I$8:$I$31,0,KX$1),LP9)+SUMIFS(OFFSET('Game Board'!$H$8:$H$31,0,KX$1),OFFSET('Game Board'!$F$8:$F$31,0,KX$1),LP8,OFFSET('Game Board'!$I$8:$I$31,0,KX$1),LP10)+SUMIFS(OFFSET('Game Board'!$H$8:$H$31,0,KX$1),OFFSET('Game Board'!$F$8:$F$31,0,KX$1),LP8,OFFSET('Game Board'!$I$8:$I$31,0,KX$1),LP11)+SUMIFS(OFFSET('Game Board'!$G$8:$G$31,0,KX$1),OFFSET('Game Board'!$I$8:$I$31,0,KX$1),LP8,OFFSET('Game Board'!$F$8:$F$31,0,KX$1),LP9)+SUMIFS(OFFSET('Game Board'!$G$8:$G$31,0,KX$1),OFFSET('Game Board'!$I$8:$I$31,0,KX$1),LP8,OFFSET('Game Board'!$F$8:$F$31,0,KX$1),LP10)+SUMIFS(OFFSET('Game Board'!$G$8:$G$31,0,KX$1),OFFSET('Game Board'!$I$8:$I$31,0,KX$1),LP8,OFFSET('Game Board'!$F$8:$F$31,0,KX$1),LP11)</f>
        <v>0</v>
      </c>
      <c r="LX8" s="341">
        <f t="shared" ca="1" si="61"/>
        <v>0</v>
      </c>
      <c r="LY8" s="341">
        <f t="shared" ca="1" si="62"/>
        <v>3</v>
      </c>
      <c r="LZ8" s="341">
        <f t="shared" ref="LZ8" ca="1" si="765">IF(LP8&lt;&gt;"",SUMPRODUCT((LO8:LO11=LO8)*(LY8:LY11&gt;LY8)*1),0)</f>
        <v>0</v>
      </c>
      <c r="MA8" s="341">
        <f t="shared" ref="MA8" ca="1" si="766">IF(LP8&lt;&gt;"",SUMPRODUCT((LZ8:LZ11=LZ8)*(LX8:LX11&gt;LX8)*1),0)</f>
        <v>0</v>
      </c>
      <c r="MB8" s="341">
        <f t="shared" ca="1" si="65"/>
        <v>0</v>
      </c>
      <c r="MC8" s="341">
        <f t="shared" ref="MC8" ca="1" si="767">IF(LP8&lt;&gt;"",SUMPRODUCT((MB8:MB11=MB8)*(LZ8:LZ11=LZ8)*(LV8:LV11&gt;LV8)*1),0)</f>
        <v>0</v>
      </c>
      <c r="MD8" s="341">
        <f t="shared" ca="1" si="67"/>
        <v>1</v>
      </c>
      <c r="ME8" s="341">
        <v>0</v>
      </c>
      <c r="MF8" s="341">
        <v>0</v>
      </c>
      <c r="MG8" s="341">
        <v>0</v>
      </c>
      <c r="MH8" s="341">
        <v>0</v>
      </c>
      <c r="MI8" s="341">
        <v>0</v>
      </c>
      <c r="MJ8" s="341">
        <f t="shared" si="283"/>
        <v>0</v>
      </c>
      <c r="MK8" s="341">
        <f t="shared" si="284"/>
        <v>0</v>
      </c>
      <c r="ML8" s="341">
        <v>0</v>
      </c>
      <c r="MM8" s="341">
        <v>0</v>
      </c>
      <c r="MN8" s="341">
        <f t="shared" si="287"/>
        <v>0</v>
      </c>
      <c r="MO8" s="341">
        <v>0</v>
      </c>
      <c r="MP8" s="341">
        <f t="shared" ca="1" si="68"/>
        <v>1</v>
      </c>
      <c r="MQ8" s="341">
        <v>0</v>
      </c>
      <c r="MR8" s="341">
        <v>0</v>
      </c>
      <c r="MS8" s="341">
        <v>0</v>
      </c>
      <c r="MT8" s="341">
        <v>0</v>
      </c>
      <c r="MU8" s="341">
        <v>0</v>
      </c>
      <c r="MV8" s="341">
        <v>0</v>
      </c>
      <c r="MW8" s="341">
        <v>0</v>
      </c>
      <c r="MX8" s="341">
        <v>0</v>
      </c>
      <c r="MY8" s="341">
        <v>0</v>
      </c>
      <c r="MZ8" s="341">
        <v>0</v>
      </c>
      <c r="NA8" s="341">
        <v>0</v>
      </c>
      <c r="NB8" s="341">
        <f t="shared" ca="1" si="69"/>
        <v>1</v>
      </c>
      <c r="NC8" s="341">
        <f t="shared" ref="NC8" ca="1" si="768">SUMPRODUCT((NB8:NB11=NB8)*(LE8:LE11&gt;LE8)*1)</f>
        <v>0</v>
      </c>
      <c r="ND8" s="341">
        <f t="shared" ca="1" si="71"/>
        <v>1</v>
      </c>
      <c r="NE8" s="341" t="str">
        <f t="shared" si="290"/>
        <v>Argentina</v>
      </c>
      <c r="NF8" s="341">
        <f t="shared" ca="1" si="72"/>
        <v>0</v>
      </c>
      <c r="NG8" s="341">
        <f ca="1">SUMPRODUCT((OFFSET('Game Board'!$G$8:$G$31,0,NG$1)&lt;&gt;"")*(OFFSET('Game Board'!$F$8:$F$31,0,NG$1)=$C8)*(OFFSET('Game Board'!$G$8:$G$31,0,NG$1)&gt;OFFSET('Game Board'!$H$8:$H$31,0,NG$1))*1)+SUMPRODUCT((OFFSET('Game Board'!$G$8:$G$31,0,NG$1)&lt;&gt;"")*(OFFSET('Game Board'!$I$8:$I$31,0,NG$1)=$C8)*(OFFSET('Game Board'!$H$8:$H$31,0,NG$1)&gt;OFFSET('Game Board'!$G$8:$G$31,0,NG$1))*1)</f>
        <v>0</v>
      </c>
      <c r="NH8" s="341">
        <f ca="1">SUMPRODUCT((OFFSET('Game Board'!$G$8:$G$31,0,NG$1)&lt;&gt;"")*(OFFSET('Game Board'!$F$8:$F$31,0,NG$1)=$C8)*(OFFSET('Game Board'!$G$8:$G$31,0,NG$1)=OFFSET('Game Board'!$H$8:$H$31,0,NG$1))*1)+SUMPRODUCT((OFFSET('Game Board'!$G$8:$G$31,0,NG$1)&lt;&gt;"")*(OFFSET('Game Board'!$I$8:$I$31,0,NG$1)=$C8)*(OFFSET('Game Board'!$G$8:$G$31,0,NG$1)=OFFSET('Game Board'!$H$8:$H$31,0,NG$1))*1)</f>
        <v>0</v>
      </c>
      <c r="NI8" s="341">
        <f ca="1">SUMPRODUCT((OFFSET('Game Board'!$G$8:$G$31,0,NG$1)&lt;&gt;"")*(OFFSET('Game Board'!$F$8:$F$31,0,NG$1)=$C8)*(OFFSET('Game Board'!$G$8:$G$31,0,NG$1)&lt;OFFSET('Game Board'!$H$8:$H$31,0,NG$1))*1)+SUMPRODUCT((OFFSET('Game Board'!$G$8:$G$31,0,NG$1)&lt;&gt;"")*(OFFSET('Game Board'!$I$8:$I$31,0,NG$1)=$C8)*(OFFSET('Game Board'!$H$8:$H$31,0,NG$1)&lt;OFFSET('Game Board'!$G$8:$G$31,0,NG$1))*1)</f>
        <v>0</v>
      </c>
      <c r="NJ8" s="341">
        <f ca="1">SUMIF(OFFSET('Game Board'!$F$8:$F$31,0,NG$1),$C8,OFFSET('Game Board'!$G$8:$G$31,0,NG$1))+SUMIF(OFFSET('Game Board'!$I$8:$I$31,0,NG$1),$C8,OFFSET('Game Board'!$H$8:$H$31,0,NG$1))</f>
        <v>0</v>
      </c>
      <c r="NK8" s="341">
        <f ca="1">SUMIF(OFFSET('Game Board'!$F$8:$F$31,0,NG$1),$C8,OFFSET('Game Board'!$H$8:$H$31,0,NG$1))+SUMIF(OFFSET('Game Board'!$I$8:$I$31,0,NG$1),$C8,OFFSET('Game Board'!$G$8:$G$31,0,NG$1))</f>
        <v>0</v>
      </c>
      <c r="NL8" s="341">
        <f t="shared" ca="1" si="73"/>
        <v>0</v>
      </c>
      <c r="NM8" s="341">
        <f t="shared" ca="1" si="74"/>
        <v>0</v>
      </c>
      <c r="NN8" s="341">
        <f t="shared" ca="1" si="291"/>
        <v>12</v>
      </c>
      <c r="NO8" s="341">
        <f>'Tournament Setup'!$F10</f>
        <v>0</v>
      </c>
      <c r="NP8" s="341">
        <f t="shared" ref="NP8" ca="1" si="769">RANK(NM8,NM8:NM11)</f>
        <v>1</v>
      </c>
      <c r="NQ8" s="341">
        <f t="shared" ref="NQ8" ca="1" si="770">SUMPRODUCT((NP8:NP11=NP8)*(NL8:NL11&gt;NL8)*1)</f>
        <v>0</v>
      </c>
      <c r="NR8" s="341">
        <f t="shared" ca="1" si="77"/>
        <v>1</v>
      </c>
      <c r="NS8" s="341">
        <f t="shared" ref="NS8" ca="1" si="771">SUMPRODUCT((NP8:NP11=NP8)*(NL8:NL11=NL8)*(NJ8:NJ11&gt;NJ8)*1)</f>
        <v>0</v>
      </c>
      <c r="NT8" s="341">
        <f t="shared" ca="1" si="79"/>
        <v>1</v>
      </c>
      <c r="NU8" s="341">
        <f t="shared" ref="NU8" ca="1" si="772">RANK(NT8,NT8:NT11,1)+COUNTIF(NT8:NT8,NT8)-1</f>
        <v>1</v>
      </c>
      <c r="NV8" s="341">
        <v>1</v>
      </c>
      <c r="NW8" s="341" t="str">
        <f t="shared" ref="NW8" ca="1" si="773">INDEX(NE8:NE11,MATCH(NV8,NU8:NU11,0),0)</f>
        <v>Argentina</v>
      </c>
      <c r="NX8" s="341">
        <f t="shared" ref="NX8" ca="1" si="774">INDEX(NT8:NT11,MATCH(NW8,NE8:NE11,0),0)</f>
        <v>1</v>
      </c>
      <c r="NY8" s="341" t="str">
        <f t="shared" ref="NY8" ca="1" si="775">IF(NX9=1,NW8,"")</f>
        <v>Argentina</v>
      </c>
      <c r="OB8" s="341">
        <f ca="1">SUMPRODUCT((OFFSET('Game Board'!$F$8:$F$31,0,NG$1)=NY8)*(OFFSET('Game Board'!$I$8:$I$31,0,NG$1)=NY9)*(OFFSET('Game Board'!$G$8:$G$31,0,NG$1)&gt;OFFSET('Game Board'!$H$8:$H$31,0,NG$1))*1)+SUMPRODUCT((OFFSET('Game Board'!$I$8:$I$31,0,NG$1)=NY8)*(OFFSET('Game Board'!$F$8:$F$31,0,NG$1)=NY9)*(OFFSET('Game Board'!$H$8:$H$31,0,NG$1)&gt;OFFSET('Game Board'!$G$8:$G$31,0,NG$1))*1)+SUMPRODUCT((OFFSET('Game Board'!$F$8:$F$31,0,NG$1)=NY8)*(OFFSET('Game Board'!$I$8:$I$31,0,NG$1)=NY10)*(OFFSET('Game Board'!$G$8:$G$31,0,NG$1)&gt;OFFSET('Game Board'!$H$8:$H$31,0,NG$1))*1)+SUMPRODUCT((OFFSET('Game Board'!$I$8:$I$31,0,NG$1)=NY8)*(OFFSET('Game Board'!$F$8:$F$31,0,NG$1)=NY10)*(OFFSET('Game Board'!$H$8:$H$31,0,NG$1)&gt;OFFSET('Game Board'!$G$8:$G$31,0,NG$1))*1)+SUMPRODUCT((OFFSET('Game Board'!$F$8:$F$31,0,NG$1)=NY8)*(OFFSET('Game Board'!$I$8:$I$31,0,NG$1)=NY11)*(OFFSET('Game Board'!$G$8:$G$31,0,NG$1)&gt;OFFSET('Game Board'!$H$8:$H$31,0,NG$1))*1)+SUMPRODUCT((OFFSET('Game Board'!$I$8:$I$31,0,NG$1)=NY8)*(OFFSET('Game Board'!$F$8:$F$31,0,NG$1)=NY11)*(OFFSET('Game Board'!$H$8:$H$31,0,NG$1)&gt;OFFSET('Game Board'!$G$8:$G$31,0,NG$1))*1)</f>
        <v>0</v>
      </c>
      <c r="OC8" s="341">
        <f ca="1">SUMPRODUCT((OFFSET('Game Board'!$F$8:$F$31,0,NG$1)=NY8)*(OFFSET('Game Board'!$I$8:$I$31,0,NG$1)=NY9)*(OFFSET('Game Board'!$G$8:$G$31,0,NG$1)=OFFSET('Game Board'!$H$8:$H$31,0,NG$1))*1)+SUMPRODUCT((OFFSET('Game Board'!$I$8:$I$31,0,NG$1)=NY8)*(OFFSET('Game Board'!$F$8:$F$31,0,NG$1)=NY9)*(OFFSET('Game Board'!$G$8:$G$31,0,NG$1)=OFFSET('Game Board'!$H$8:$H$31,0,NG$1))*1)+SUMPRODUCT((OFFSET('Game Board'!$F$8:$F$31,0,NG$1)=NY8)*(OFFSET('Game Board'!$I$8:$I$31,0,NG$1)=NY10)*(OFFSET('Game Board'!$G$8:$G$31,0,NG$1)=OFFSET('Game Board'!$H$8:$H$31,0,NG$1))*1)+SUMPRODUCT((OFFSET('Game Board'!$I$8:$I$31,0,NG$1)=NY8)*(OFFSET('Game Board'!$F$8:$F$31,0,NG$1)=NY10)*(OFFSET('Game Board'!$G$8:$G$31,0,NG$1)=OFFSET('Game Board'!$H$8:$H$31,0,NG$1))*1)+SUMPRODUCT((OFFSET('Game Board'!$F$8:$F$31,0,NG$1)=NY8)*(OFFSET('Game Board'!$I$8:$I$31,0,NG$1)=NY11)*(OFFSET('Game Board'!$G$8:$G$31,0,NG$1)=OFFSET('Game Board'!$H$8:$H$31,0,NG$1))*1)+SUMPRODUCT((OFFSET('Game Board'!$I$8:$I$31,0,NG$1)=NY8)*(OFFSET('Game Board'!$F$8:$F$31,0,NG$1)=NY11)*(OFFSET('Game Board'!$G$8:$G$31,0,NG$1)=OFFSET('Game Board'!$H$8:$H$31,0,NG$1))*1)</f>
        <v>3</v>
      </c>
      <c r="OD8" s="341">
        <f ca="1">SUMPRODUCT((OFFSET('Game Board'!$F$8:$F$31,0,NG$1)=NY8)*(OFFSET('Game Board'!$I$8:$I$31,0,NG$1)=NY9)*(OFFSET('Game Board'!$G$8:$G$31,0,NG$1)&lt;OFFSET('Game Board'!$H$8:$H$31,0,NG$1))*1)+SUMPRODUCT((OFFSET('Game Board'!$I$8:$I$31,0,NG$1)=NY8)*(OFFSET('Game Board'!$F$8:$F$31,0,NG$1)=NY9)*(OFFSET('Game Board'!$H$8:$H$31,0,NG$1)&lt;OFFSET('Game Board'!$G$8:$G$31,0,NG$1))*1)+SUMPRODUCT((OFFSET('Game Board'!$F$8:$F$31,0,NG$1)=NY8)*(OFFSET('Game Board'!$I$8:$I$31,0,NG$1)=NY10)*(OFFSET('Game Board'!$G$8:$G$31,0,NG$1)&lt;OFFSET('Game Board'!$H$8:$H$31,0,NG$1))*1)+SUMPRODUCT((OFFSET('Game Board'!$I$8:$I$31,0,NG$1)=NY8)*(OFFSET('Game Board'!$F$8:$F$31,0,NG$1)=NY10)*(OFFSET('Game Board'!$H$8:$H$31,0,NG$1)&lt;OFFSET('Game Board'!$G$8:$G$31,0,NG$1))*1)+SUMPRODUCT((OFFSET('Game Board'!$F$8:$F$31,0,NG$1)=NY8)*(OFFSET('Game Board'!$I$8:$I$31,0,NG$1)=NY11)*(OFFSET('Game Board'!$G$8:$G$31,0,NG$1)&lt;OFFSET('Game Board'!$H$8:$H$31,0,NG$1))*1)+SUMPRODUCT((OFFSET('Game Board'!$I$8:$I$31,0,NG$1)=NY8)*(OFFSET('Game Board'!$F$8:$F$31,0,NG$1)=NY11)*(OFFSET('Game Board'!$H$8:$H$31,0,NG$1)&lt;OFFSET('Game Board'!$G$8:$G$31,0,NG$1))*1)</f>
        <v>0</v>
      </c>
      <c r="OE8" s="341">
        <f ca="1">SUMIFS(OFFSET('Game Board'!$G$8:$G$31,0,NG$1),OFFSET('Game Board'!$F$8:$F$31,0,NG$1),NY8,OFFSET('Game Board'!$I$8:$I$31,0,NG$1),NY9)+SUMIFS(OFFSET('Game Board'!$G$8:$G$31,0,NG$1),OFFSET('Game Board'!$F$8:$F$31,0,NG$1),NY8,OFFSET('Game Board'!$I$8:$I$31,0,NG$1),NY10)+SUMIFS(OFFSET('Game Board'!$G$8:$G$31,0,NG$1),OFFSET('Game Board'!$F$8:$F$31,0,NG$1),NY8,OFFSET('Game Board'!$I$8:$I$31,0,NG$1),NY11)+SUMIFS(OFFSET('Game Board'!$H$8:$H$31,0,NG$1),OFFSET('Game Board'!$I$8:$I$31,0,NG$1),NY8,OFFSET('Game Board'!$F$8:$F$31,0,NG$1),NY9)+SUMIFS(OFFSET('Game Board'!$H$8:$H$31,0,NG$1),OFFSET('Game Board'!$I$8:$I$31,0,NG$1),NY8,OFFSET('Game Board'!$F$8:$F$31,0,NG$1),NY10)+SUMIFS(OFFSET('Game Board'!$H$8:$H$31,0,NG$1),OFFSET('Game Board'!$I$8:$I$31,0,NG$1),NY8,OFFSET('Game Board'!$F$8:$F$31,0,NG$1),NY11)</f>
        <v>0</v>
      </c>
      <c r="OF8" s="341">
        <f ca="1">SUMIFS(OFFSET('Game Board'!$H$8:$H$31,0,NG$1),OFFSET('Game Board'!$F$8:$F$31,0,NG$1),NY8,OFFSET('Game Board'!$I$8:$I$31,0,NG$1),NY9)+SUMIFS(OFFSET('Game Board'!$H$8:$H$31,0,NG$1),OFFSET('Game Board'!$F$8:$F$31,0,NG$1),NY8,OFFSET('Game Board'!$I$8:$I$31,0,NG$1),NY10)+SUMIFS(OFFSET('Game Board'!$H$8:$H$31,0,NG$1),OFFSET('Game Board'!$F$8:$F$31,0,NG$1),NY8,OFFSET('Game Board'!$I$8:$I$31,0,NG$1),NY11)+SUMIFS(OFFSET('Game Board'!$G$8:$G$31,0,NG$1),OFFSET('Game Board'!$I$8:$I$31,0,NG$1),NY8,OFFSET('Game Board'!$F$8:$F$31,0,NG$1),NY9)+SUMIFS(OFFSET('Game Board'!$G$8:$G$31,0,NG$1),OFFSET('Game Board'!$I$8:$I$31,0,NG$1),NY8,OFFSET('Game Board'!$F$8:$F$31,0,NG$1),NY10)+SUMIFS(OFFSET('Game Board'!$G$8:$G$31,0,NG$1),OFFSET('Game Board'!$I$8:$I$31,0,NG$1),NY8,OFFSET('Game Board'!$F$8:$F$31,0,NG$1),NY11)</f>
        <v>0</v>
      </c>
      <c r="OG8" s="341">
        <f t="shared" ca="1" si="84"/>
        <v>0</v>
      </c>
      <c r="OH8" s="341">
        <f t="shared" ca="1" si="85"/>
        <v>3</v>
      </c>
      <c r="OI8" s="341">
        <f t="shared" ref="OI8" ca="1" si="776">IF(NY8&lt;&gt;"",SUMPRODUCT((NX8:NX11=NX8)*(OH8:OH11&gt;OH8)*1),0)</f>
        <v>0</v>
      </c>
      <c r="OJ8" s="341">
        <f t="shared" ref="OJ8" ca="1" si="777">IF(NY8&lt;&gt;"",SUMPRODUCT((OI8:OI11=OI8)*(OG8:OG11&gt;OG8)*1),0)</f>
        <v>0</v>
      </c>
      <c r="OK8" s="341">
        <f t="shared" ca="1" si="88"/>
        <v>0</v>
      </c>
      <c r="OL8" s="341">
        <f t="shared" ref="OL8" ca="1" si="778">IF(NY8&lt;&gt;"",SUMPRODUCT((OK8:OK11=OK8)*(OI8:OI11=OI8)*(OE8:OE11&gt;OE8)*1),0)</f>
        <v>0</v>
      </c>
      <c r="OM8" s="341">
        <f t="shared" ca="1" si="90"/>
        <v>1</v>
      </c>
      <c r="ON8" s="341">
        <v>0</v>
      </c>
      <c r="OO8" s="341">
        <v>0</v>
      </c>
      <c r="OP8" s="341">
        <v>0</v>
      </c>
      <c r="OQ8" s="341">
        <v>0</v>
      </c>
      <c r="OR8" s="341">
        <v>0</v>
      </c>
      <c r="OS8" s="341">
        <f t="shared" si="303"/>
        <v>0</v>
      </c>
      <c r="OT8" s="341">
        <f t="shared" si="304"/>
        <v>0</v>
      </c>
      <c r="OU8" s="341">
        <v>0</v>
      </c>
      <c r="OV8" s="341">
        <v>0</v>
      </c>
      <c r="OW8" s="341">
        <f t="shared" si="307"/>
        <v>0</v>
      </c>
      <c r="OX8" s="341">
        <v>0</v>
      </c>
      <c r="OY8" s="341">
        <f t="shared" ca="1" si="91"/>
        <v>1</v>
      </c>
      <c r="OZ8" s="341">
        <v>0</v>
      </c>
      <c r="PA8" s="341">
        <v>0</v>
      </c>
      <c r="PB8" s="341">
        <v>0</v>
      </c>
      <c r="PC8" s="341">
        <v>0</v>
      </c>
      <c r="PD8" s="341">
        <v>0</v>
      </c>
      <c r="PE8" s="341">
        <v>0</v>
      </c>
      <c r="PF8" s="341">
        <v>0</v>
      </c>
      <c r="PG8" s="341">
        <v>0</v>
      </c>
      <c r="PH8" s="341">
        <v>0</v>
      </c>
      <c r="PI8" s="341">
        <v>0</v>
      </c>
      <c r="PJ8" s="341">
        <v>0</v>
      </c>
      <c r="PK8" s="341">
        <f t="shared" ca="1" si="92"/>
        <v>1</v>
      </c>
      <c r="PL8" s="341">
        <f t="shared" ref="PL8" ca="1" si="779">SUMPRODUCT((PK8:PK11=PK8)*(NN8:NN11&gt;NN8)*1)</f>
        <v>0</v>
      </c>
      <c r="PM8" s="341">
        <f t="shared" ca="1" si="94"/>
        <v>1</v>
      </c>
      <c r="PN8" s="341" t="str">
        <f t="shared" si="310"/>
        <v>Argentina</v>
      </c>
      <c r="PO8" s="341">
        <f t="shared" ca="1" si="95"/>
        <v>0</v>
      </c>
      <c r="PP8" s="341">
        <f ca="1">SUMPRODUCT((OFFSET('Game Board'!$G$8:$G$31,0,PP$1)&lt;&gt;"")*(OFFSET('Game Board'!$F$8:$F$31,0,PP$1)=$C8)*(OFFSET('Game Board'!$G$8:$G$31,0,PP$1)&gt;OFFSET('Game Board'!$H$8:$H$31,0,PP$1))*1)+SUMPRODUCT((OFFSET('Game Board'!$G$8:$G$31,0,PP$1)&lt;&gt;"")*(OFFSET('Game Board'!$I$8:$I$31,0,PP$1)=$C8)*(OFFSET('Game Board'!$H$8:$H$31,0,PP$1)&gt;OFFSET('Game Board'!$G$8:$G$31,0,PP$1))*1)</f>
        <v>0</v>
      </c>
      <c r="PQ8" s="341">
        <f ca="1">SUMPRODUCT((OFFSET('Game Board'!$G$8:$G$31,0,PP$1)&lt;&gt;"")*(OFFSET('Game Board'!$F$8:$F$31,0,PP$1)=$C8)*(OFFSET('Game Board'!$G$8:$G$31,0,PP$1)=OFFSET('Game Board'!$H$8:$H$31,0,PP$1))*1)+SUMPRODUCT((OFFSET('Game Board'!$G$8:$G$31,0,PP$1)&lt;&gt;"")*(OFFSET('Game Board'!$I$8:$I$31,0,PP$1)=$C8)*(OFFSET('Game Board'!$G$8:$G$31,0,PP$1)=OFFSET('Game Board'!$H$8:$H$31,0,PP$1))*1)</f>
        <v>0</v>
      </c>
      <c r="PR8" s="341">
        <f ca="1">SUMPRODUCT((OFFSET('Game Board'!$G$8:$G$31,0,PP$1)&lt;&gt;"")*(OFFSET('Game Board'!$F$8:$F$31,0,PP$1)=$C8)*(OFFSET('Game Board'!$G$8:$G$31,0,PP$1)&lt;OFFSET('Game Board'!$H$8:$H$31,0,PP$1))*1)+SUMPRODUCT((OFFSET('Game Board'!$G$8:$G$31,0,PP$1)&lt;&gt;"")*(OFFSET('Game Board'!$I$8:$I$31,0,PP$1)=$C8)*(OFFSET('Game Board'!$H$8:$H$31,0,PP$1)&lt;OFFSET('Game Board'!$G$8:$G$31,0,PP$1))*1)</f>
        <v>0</v>
      </c>
      <c r="PS8" s="341">
        <f ca="1">SUMIF(OFFSET('Game Board'!$F$8:$F$31,0,PP$1),$C8,OFFSET('Game Board'!$G$8:$G$31,0,PP$1))+SUMIF(OFFSET('Game Board'!$I$8:$I$31,0,PP$1),$C8,OFFSET('Game Board'!$H$8:$H$31,0,PP$1))</f>
        <v>0</v>
      </c>
      <c r="PT8" s="341">
        <f ca="1">SUMIF(OFFSET('Game Board'!$F$8:$F$31,0,PP$1),$C8,OFFSET('Game Board'!$H$8:$H$31,0,PP$1))+SUMIF(OFFSET('Game Board'!$I$8:$I$31,0,PP$1),$C8,OFFSET('Game Board'!$G$8:$G$31,0,PP$1))</f>
        <v>0</v>
      </c>
      <c r="PU8" s="341">
        <f t="shared" ca="1" si="96"/>
        <v>0</v>
      </c>
      <c r="PV8" s="341">
        <f t="shared" ca="1" si="97"/>
        <v>0</v>
      </c>
      <c r="PW8" s="341">
        <f t="shared" ca="1" si="311"/>
        <v>12</v>
      </c>
      <c r="PX8" s="341">
        <f>'Tournament Setup'!$F10</f>
        <v>0</v>
      </c>
      <c r="PY8" s="341">
        <f t="shared" ref="PY8" ca="1" si="780">RANK(PV8,PV8:PV11)</f>
        <v>1</v>
      </c>
      <c r="PZ8" s="341">
        <f t="shared" ref="PZ8" ca="1" si="781">SUMPRODUCT((PY8:PY11=PY8)*(PU8:PU11&gt;PU8)*1)</f>
        <v>0</v>
      </c>
      <c r="QA8" s="341">
        <f t="shared" ca="1" si="100"/>
        <v>1</v>
      </c>
      <c r="QB8" s="341">
        <f t="shared" ref="QB8" ca="1" si="782">SUMPRODUCT((PY8:PY11=PY8)*(PU8:PU11=PU8)*(PS8:PS11&gt;PS8)*1)</f>
        <v>0</v>
      </c>
      <c r="QC8" s="341">
        <f t="shared" ca="1" si="102"/>
        <v>1</v>
      </c>
      <c r="QD8" s="341">
        <f t="shared" ref="QD8" ca="1" si="783">RANK(QC8,QC8:QC11,1)+COUNTIF(QC8:QC8,QC8)-1</f>
        <v>1</v>
      </c>
      <c r="QE8" s="341">
        <v>1</v>
      </c>
      <c r="QF8" s="341" t="str">
        <f t="shared" ref="QF8" ca="1" si="784">INDEX(PN8:PN11,MATCH(QE8,QD8:QD11,0),0)</f>
        <v>Argentina</v>
      </c>
      <c r="QG8" s="341">
        <f t="shared" ref="QG8" ca="1" si="785">INDEX(QC8:QC11,MATCH(QF8,PN8:PN11,0),0)</f>
        <v>1</v>
      </c>
      <c r="QH8" s="341" t="str">
        <f t="shared" ref="QH8" ca="1" si="786">IF(QG9=1,QF8,"")</f>
        <v>Argentina</v>
      </c>
      <c r="QK8" s="341">
        <f ca="1">SUMPRODUCT((OFFSET('Game Board'!$F$8:$F$31,0,PP$1)=QH8)*(OFFSET('Game Board'!$I$8:$I$31,0,PP$1)=QH9)*(OFFSET('Game Board'!$G$8:$G$31,0,PP$1)&gt;OFFSET('Game Board'!$H$8:$H$31,0,PP$1))*1)+SUMPRODUCT((OFFSET('Game Board'!$I$8:$I$31,0,PP$1)=QH8)*(OFFSET('Game Board'!$F$8:$F$31,0,PP$1)=QH9)*(OFFSET('Game Board'!$H$8:$H$31,0,PP$1)&gt;OFFSET('Game Board'!$G$8:$G$31,0,PP$1))*1)+SUMPRODUCT((OFFSET('Game Board'!$F$8:$F$31,0,PP$1)=QH8)*(OFFSET('Game Board'!$I$8:$I$31,0,PP$1)=QH10)*(OFFSET('Game Board'!$G$8:$G$31,0,PP$1)&gt;OFFSET('Game Board'!$H$8:$H$31,0,PP$1))*1)+SUMPRODUCT((OFFSET('Game Board'!$I$8:$I$31,0,PP$1)=QH8)*(OFFSET('Game Board'!$F$8:$F$31,0,PP$1)=QH10)*(OFFSET('Game Board'!$H$8:$H$31,0,PP$1)&gt;OFFSET('Game Board'!$G$8:$G$31,0,PP$1))*1)+SUMPRODUCT((OFFSET('Game Board'!$F$8:$F$31,0,PP$1)=QH8)*(OFFSET('Game Board'!$I$8:$I$31,0,PP$1)=QH11)*(OFFSET('Game Board'!$G$8:$G$31,0,PP$1)&gt;OFFSET('Game Board'!$H$8:$H$31,0,PP$1))*1)+SUMPRODUCT((OFFSET('Game Board'!$I$8:$I$31,0,PP$1)=QH8)*(OFFSET('Game Board'!$F$8:$F$31,0,PP$1)=QH11)*(OFFSET('Game Board'!$H$8:$H$31,0,PP$1)&gt;OFFSET('Game Board'!$G$8:$G$31,0,PP$1))*1)</f>
        <v>0</v>
      </c>
      <c r="QL8" s="341">
        <f ca="1">SUMPRODUCT((OFFSET('Game Board'!$F$8:$F$31,0,PP$1)=QH8)*(OFFSET('Game Board'!$I$8:$I$31,0,PP$1)=QH9)*(OFFSET('Game Board'!$G$8:$G$31,0,PP$1)=OFFSET('Game Board'!$H$8:$H$31,0,PP$1))*1)+SUMPRODUCT((OFFSET('Game Board'!$I$8:$I$31,0,PP$1)=QH8)*(OFFSET('Game Board'!$F$8:$F$31,0,PP$1)=QH9)*(OFFSET('Game Board'!$G$8:$G$31,0,PP$1)=OFFSET('Game Board'!$H$8:$H$31,0,PP$1))*1)+SUMPRODUCT((OFFSET('Game Board'!$F$8:$F$31,0,PP$1)=QH8)*(OFFSET('Game Board'!$I$8:$I$31,0,PP$1)=QH10)*(OFFSET('Game Board'!$G$8:$G$31,0,PP$1)=OFFSET('Game Board'!$H$8:$H$31,0,PP$1))*1)+SUMPRODUCT((OFFSET('Game Board'!$I$8:$I$31,0,PP$1)=QH8)*(OFFSET('Game Board'!$F$8:$F$31,0,PP$1)=QH10)*(OFFSET('Game Board'!$G$8:$G$31,0,PP$1)=OFFSET('Game Board'!$H$8:$H$31,0,PP$1))*1)+SUMPRODUCT((OFFSET('Game Board'!$F$8:$F$31,0,PP$1)=QH8)*(OFFSET('Game Board'!$I$8:$I$31,0,PP$1)=QH11)*(OFFSET('Game Board'!$G$8:$G$31,0,PP$1)=OFFSET('Game Board'!$H$8:$H$31,0,PP$1))*1)+SUMPRODUCT((OFFSET('Game Board'!$I$8:$I$31,0,PP$1)=QH8)*(OFFSET('Game Board'!$F$8:$F$31,0,PP$1)=QH11)*(OFFSET('Game Board'!$G$8:$G$31,0,PP$1)=OFFSET('Game Board'!$H$8:$H$31,0,PP$1))*1)</f>
        <v>3</v>
      </c>
      <c r="QM8" s="341">
        <f ca="1">SUMPRODUCT((OFFSET('Game Board'!$F$8:$F$31,0,PP$1)=QH8)*(OFFSET('Game Board'!$I$8:$I$31,0,PP$1)=QH9)*(OFFSET('Game Board'!$G$8:$G$31,0,PP$1)&lt;OFFSET('Game Board'!$H$8:$H$31,0,PP$1))*1)+SUMPRODUCT((OFFSET('Game Board'!$I$8:$I$31,0,PP$1)=QH8)*(OFFSET('Game Board'!$F$8:$F$31,0,PP$1)=QH9)*(OFFSET('Game Board'!$H$8:$H$31,0,PP$1)&lt;OFFSET('Game Board'!$G$8:$G$31,0,PP$1))*1)+SUMPRODUCT((OFFSET('Game Board'!$F$8:$F$31,0,PP$1)=QH8)*(OFFSET('Game Board'!$I$8:$I$31,0,PP$1)=QH10)*(OFFSET('Game Board'!$G$8:$G$31,0,PP$1)&lt;OFFSET('Game Board'!$H$8:$H$31,0,PP$1))*1)+SUMPRODUCT((OFFSET('Game Board'!$I$8:$I$31,0,PP$1)=QH8)*(OFFSET('Game Board'!$F$8:$F$31,0,PP$1)=QH10)*(OFFSET('Game Board'!$H$8:$H$31,0,PP$1)&lt;OFFSET('Game Board'!$G$8:$G$31,0,PP$1))*1)+SUMPRODUCT((OFFSET('Game Board'!$F$8:$F$31,0,PP$1)=QH8)*(OFFSET('Game Board'!$I$8:$I$31,0,PP$1)=QH11)*(OFFSET('Game Board'!$G$8:$G$31,0,PP$1)&lt;OFFSET('Game Board'!$H$8:$H$31,0,PP$1))*1)+SUMPRODUCT((OFFSET('Game Board'!$I$8:$I$31,0,PP$1)=QH8)*(OFFSET('Game Board'!$F$8:$F$31,0,PP$1)=QH11)*(OFFSET('Game Board'!$H$8:$H$31,0,PP$1)&lt;OFFSET('Game Board'!$G$8:$G$31,0,PP$1))*1)</f>
        <v>0</v>
      </c>
      <c r="QN8" s="341">
        <f ca="1">SUMIFS(OFFSET('Game Board'!$G$8:$G$31,0,PP$1),OFFSET('Game Board'!$F$8:$F$31,0,PP$1),QH8,OFFSET('Game Board'!$I$8:$I$31,0,PP$1),QH9)+SUMIFS(OFFSET('Game Board'!$G$8:$G$31,0,PP$1),OFFSET('Game Board'!$F$8:$F$31,0,PP$1),QH8,OFFSET('Game Board'!$I$8:$I$31,0,PP$1),QH10)+SUMIFS(OFFSET('Game Board'!$G$8:$G$31,0,PP$1),OFFSET('Game Board'!$F$8:$F$31,0,PP$1),QH8,OFFSET('Game Board'!$I$8:$I$31,0,PP$1),QH11)+SUMIFS(OFFSET('Game Board'!$H$8:$H$31,0,PP$1),OFFSET('Game Board'!$I$8:$I$31,0,PP$1),QH8,OFFSET('Game Board'!$F$8:$F$31,0,PP$1),QH9)+SUMIFS(OFFSET('Game Board'!$H$8:$H$31,0,PP$1),OFFSET('Game Board'!$I$8:$I$31,0,PP$1),QH8,OFFSET('Game Board'!$F$8:$F$31,0,PP$1),QH10)+SUMIFS(OFFSET('Game Board'!$H$8:$H$31,0,PP$1),OFFSET('Game Board'!$I$8:$I$31,0,PP$1),QH8,OFFSET('Game Board'!$F$8:$F$31,0,PP$1),QH11)</f>
        <v>0</v>
      </c>
      <c r="QO8" s="341">
        <f ca="1">SUMIFS(OFFSET('Game Board'!$H$8:$H$31,0,PP$1),OFFSET('Game Board'!$F$8:$F$31,0,PP$1),QH8,OFFSET('Game Board'!$I$8:$I$31,0,PP$1),QH9)+SUMIFS(OFFSET('Game Board'!$H$8:$H$31,0,PP$1),OFFSET('Game Board'!$F$8:$F$31,0,PP$1),QH8,OFFSET('Game Board'!$I$8:$I$31,0,PP$1),QH10)+SUMIFS(OFFSET('Game Board'!$H$8:$H$31,0,PP$1),OFFSET('Game Board'!$F$8:$F$31,0,PP$1),QH8,OFFSET('Game Board'!$I$8:$I$31,0,PP$1),QH11)+SUMIFS(OFFSET('Game Board'!$G$8:$G$31,0,PP$1),OFFSET('Game Board'!$I$8:$I$31,0,PP$1),QH8,OFFSET('Game Board'!$F$8:$F$31,0,PP$1),QH9)+SUMIFS(OFFSET('Game Board'!$G$8:$G$31,0,PP$1),OFFSET('Game Board'!$I$8:$I$31,0,PP$1),QH8,OFFSET('Game Board'!$F$8:$F$31,0,PP$1),QH10)+SUMIFS(OFFSET('Game Board'!$G$8:$G$31,0,PP$1),OFFSET('Game Board'!$I$8:$I$31,0,PP$1),QH8,OFFSET('Game Board'!$F$8:$F$31,0,PP$1),QH11)</f>
        <v>0</v>
      </c>
      <c r="QP8" s="341">
        <f t="shared" ca="1" si="107"/>
        <v>0</v>
      </c>
      <c r="QQ8" s="341">
        <f t="shared" ca="1" si="108"/>
        <v>3</v>
      </c>
      <c r="QR8" s="341">
        <f t="shared" ref="QR8" ca="1" si="787">IF(QH8&lt;&gt;"",SUMPRODUCT((QG8:QG11=QG8)*(QQ8:QQ11&gt;QQ8)*1),0)</f>
        <v>0</v>
      </c>
      <c r="QS8" s="341">
        <f t="shared" ref="QS8" ca="1" si="788">IF(QH8&lt;&gt;"",SUMPRODUCT((QR8:QR11=QR8)*(QP8:QP11&gt;QP8)*1),0)</f>
        <v>0</v>
      </c>
      <c r="QT8" s="341">
        <f t="shared" ca="1" si="111"/>
        <v>0</v>
      </c>
      <c r="QU8" s="341">
        <f t="shared" ref="QU8" ca="1" si="789">IF(QH8&lt;&gt;"",SUMPRODUCT((QT8:QT11=QT8)*(QR8:QR11=QR8)*(QN8:QN11&gt;QN8)*1),0)</f>
        <v>0</v>
      </c>
      <c r="QV8" s="341">
        <f t="shared" ca="1" si="113"/>
        <v>1</v>
      </c>
      <c r="QW8" s="341">
        <v>0</v>
      </c>
      <c r="QX8" s="341">
        <v>0</v>
      </c>
      <c r="QY8" s="341">
        <v>0</v>
      </c>
      <c r="QZ8" s="341">
        <v>0</v>
      </c>
      <c r="RA8" s="341">
        <v>0</v>
      </c>
      <c r="RB8" s="341">
        <f t="shared" si="323"/>
        <v>0</v>
      </c>
      <c r="RC8" s="341">
        <f t="shared" si="324"/>
        <v>0</v>
      </c>
      <c r="RD8" s="341">
        <v>0</v>
      </c>
      <c r="RE8" s="341">
        <v>0</v>
      </c>
      <c r="RF8" s="341">
        <f t="shared" si="327"/>
        <v>0</v>
      </c>
      <c r="RG8" s="341">
        <v>0</v>
      </c>
      <c r="RH8" s="341">
        <f t="shared" ca="1" si="114"/>
        <v>1</v>
      </c>
      <c r="RI8" s="341">
        <v>0</v>
      </c>
      <c r="RJ8" s="341">
        <v>0</v>
      </c>
      <c r="RK8" s="341">
        <v>0</v>
      </c>
      <c r="RL8" s="341">
        <v>0</v>
      </c>
      <c r="RM8" s="341">
        <v>0</v>
      </c>
      <c r="RN8" s="341">
        <v>0</v>
      </c>
      <c r="RO8" s="341">
        <v>0</v>
      </c>
      <c r="RP8" s="341">
        <v>0</v>
      </c>
      <c r="RQ8" s="341">
        <v>0</v>
      </c>
      <c r="RR8" s="341">
        <v>0</v>
      </c>
      <c r="RS8" s="341">
        <v>0</v>
      </c>
      <c r="RT8" s="341">
        <f t="shared" ca="1" si="115"/>
        <v>1</v>
      </c>
      <c r="RU8" s="341">
        <f t="shared" ref="RU8" ca="1" si="790">SUMPRODUCT((RT8:RT11=RT8)*(PW8:PW11&gt;PW8)*1)</f>
        <v>0</v>
      </c>
      <c r="RV8" s="341">
        <f t="shared" ca="1" si="117"/>
        <v>1</v>
      </c>
      <c r="RW8" s="341" t="str">
        <f t="shared" si="330"/>
        <v>Argentina</v>
      </c>
      <c r="RX8" s="341">
        <f t="shared" ca="1" si="118"/>
        <v>0</v>
      </c>
      <c r="RY8" s="341">
        <f ca="1">SUMPRODUCT((OFFSET('Game Board'!$G$8:$G$31,0,RY$1)&lt;&gt;"")*(OFFSET('Game Board'!$F$8:$F$31,0,RY$1)=$C8)*(OFFSET('Game Board'!$G$8:$G$31,0,RY$1)&gt;OFFSET('Game Board'!$H$8:$H$31,0,RY$1))*1)+SUMPRODUCT((OFFSET('Game Board'!$G$8:$G$31,0,RY$1)&lt;&gt;"")*(OFFSET('Game Board'!$I$8:$I$31,0,RY$1)=$C8)*(OFFSET('Game Board'!$H$8:$H$31,0,RY$1)&gt;OFFSET('Game Board'!$G$8:$G$31,0,RY$1))*1)</f>
        <v>0</v>
      </c>
      <c r="RZ8" s="341">
        <f ca="1">SUMPRODUCT((OFFSET('Game Board'!$G$8:$G$31,0,RY$1)&lt;&gt;"")*(OFFSET('Game Board'!$F$8:$F$31,0,RY$1)=$C8)*(OFFSET('Game Board'!$G$8:$G$31,0,RY$1)=OFFSET('Game Board'!$H$8:$H$31,0,RY$1))*1)+SUMPRODUCT((OFFSET('Game Board'!$G$8:$G$31,0,RY$1)&lt;&gt;"")*(OFFSET('Game Board'!$I$8:$I$31,0,RY$1)=$C8)*(OFFSET('Game Board'!$G$8:$G$31,0,RY$1)=OFFSET('Game Board'!$H$8:$H$31,0,RY$1))*1)</f>
        <v>0</v>
      </c>
      <c r="SA8" s="341">
        <f ca="1">SUMPRODUCT((OFFSET('Game Board'!$G$8:$G$31,0,RY$1)&lt;&gt;"")*(OFFSET('Game Board'!$F$8:$F$31,0,RY$1)=$C8)*(OFFSET('Game Board'!$G$8:$G$31,0,RY$1)&lt;OFFSET('Game Board'!$H$8:$H$31,0,RY$1))*1)+SUMPRODUCT((OFFSET('Game Board'!$G$8:$G$31,0,RY$1)&lt;&gt;"")*(OFFSET('Game Board'!$I$8:$I$31,0,RY$1)=$C8)*(OFFSET('Game Board'!$H$8:$H$31,0,RY$1)&lt;OFFSET('Game Board'!$G$8:$G$31,0,RY$1))*1)</f>
        <v>0</v>
      </c>
      <c r="SB8" s="341">
        <f ca="1">SUMIF(OFFSET('Game Board'!$F$8:$F$31,0,RY$1),$C8,OFFSET('Game Board'!$G$8:$G$31,0,RY$1))+SUMIF(OFFSET('Game Board'!$I$8:$I$31,0,RY$1),$C8,OFFSET('Game Board'!$H$8:$H$31,0,RY$1))</f>
        <v>0</v>
      </c>
      <c r="SC8" s="341">
        <f ca="1">SUMIF(OFFSET('Game Board'!$F$8:$F$31,0,RY$1),$C8,OFFSET('Game Board'!$H$8:$H$31,0,RY$1))+SUMIF(OFFSET('Game Board'!$I$8:$I$31,0,RY$1),$C8,OFFSET('Game Board'!$G$8:$G$31,0,RY$1))</f>
        <v>0</v>
      </c>
      <c r="SD8" s="341">
        <f t="shared" ca="1" si="119"/>
        <v>0</v>
      </c>
      <c r="SE8" s="341">
        <f t="shared" ca="1" si="120"/>
        <v>0</v>
      </c>
      <c r="SF8" s="341">
        <f t="shared" ca="1" si="331"/>
        <v>12</v>
      </c>
      <c r="SG8" s="341">
        <f>'Tournament Setup'!$F10</f>
        <v>0</v>
      </c>
      <c r="SH8" s="341">
        <f t="shared" ref="SH8" ca="1" si="791">RANK(SE8,SE8:SE11)</f>
        <v>1</v>
      </c>
      <c r="SI8" s="341">
        <f t="shared" ref="SI8" ca="1" si="792">SUMPRODUCT((SH8:SH11=SH8)*(SD8:SD11&gt;SD8)*1)</f>
        <v>0</v>
      </c>
      <c r="SJ8" s="341">
        <f t="shared" ca="1" si="123"/>
        <v>1</v>
      </c>
      <c r="SK8" s="341">
        <f t="shared" ref="SK8" ca="1" si="793">SUMPRODUCT((SH8:SH11=SH8)*(SD8:SD11=SD8)*(SB8:SB11&gt;SB8)*1)</f>
        <v>0</v>
      </c>
      <c r="SL8" s="341">
        <f t="shared" ca="1" si="125"/>
        <v>1</v>
      </c>
      <c r="SM8" s="341">
        <f t="shared" ref="SM8" ca="1" si="794">RANK(SL8,SL8:SL11,1)+COUNTIF(SL8:SL8,SL8)-1</f>
        <v>1</v>
      </c>
      <c r="SN8" s="341">
        <v>1</v>
      </c>
      <c r="SO8" s="341" t="str">
        <f t="shared" ref="SO8" ca="1" si="795">INDEX(RW8:RW11,MATCH(SN8,SM8:SM11,0),0)</f>
        <v>Argentina</v>
      </c>
      <c r="SP8" s="341">
        <f t="shared" ref="SP8" ca="1" si="796">INDEX(SL8:SL11,MATCH(SO8,RW8:RW11,0),0)</f>
        <v>1</v>
      </c>
      <c r="SQ8" s="341" t="str">
        <f t="shared" ref="SQ8" ca="1" si="797">IF(SP9=1,SO8,"")</f>
        <v>Argentina</v>
      </c>
      <c r="ST8" s="341">
        <f ca="1">SUMPRODUCT((OFFSET('Game Board'!$F$8:$F$31,0,RY$1)=SQ8)*(OFFSET('Game Board'!$I$8:$I$31,0,RY$1)=SQ9)*(OFFSET('Game Board'!$G$8:$G$31,0,RY$1)&gt;OFFSET('Game Board'!$H$8:$H$31,0,RY$1))*1)+SUMPRODUCT((OFFSET('Game Board'!$I$8:$I$31,0,RY$1)=SQ8)*(OFFSET('Game Board'!$F$8:$F$31,0,RY$1)=SQ9)*(OFFSET('Game Board'!$H$8:$H$31,0,RY$1)&gt;OFFSET('Game Board'!$G$8:$G$31,0,RY$1))*1)+SUMPRODUCT((OFFSET('Game Board'!$F$8:$F$31,0,RY$1)=SQ8)*(OFFSET('Game Board'!$I$8:$I$31,0,RY$1)=SQ10)*(OFFSET('Game Board'!$G$8:$G$31,0,RY$1)&gt;OFFSET('Game Board'!$H$8:$H$31,0,RY$1))*1)+SUMPRODUCT((OFFSET('Game Board'!$I$8:$I$31,0,RY$1)=SQ8)*(OFFSET('Game Board'!$F$8:$F$31,0,RY$1)=SQ10)*(OFFSET('Game Board'!$H$8:$H$31,0,RY$1)&gt;OFFSET('Game Board'!$G$8:$G$31,0,RY$1))*1)+SUMPRODUCT((OFFSET('Game Board'!$F$8:$F$31,0,RY$1)=SQ8)*(OFFSET('Game Board'!$I$8:$I$31,0,RY$1)=SQ11)*(OFFSET('Game Board'!$G$8:$G$31,0,RY$1)&gt;OFFSET('Game Board'!$H$8:$H$31,0,RY$1))*1)+SUMPRODUCT((OFFSET('Game Board'!$I$8:$I$31,0,RY$1)=SQ8)*(OFFSET('Game Board'!$F$8:$F$31,0,RY$1)=SQ11)*(OFFSET('Game Board'!$H$8:$H$31,0,RY$1)&gt;OFFSET('Game Board'!$G$8:$G$31,0,RY$1))*1)</f>
        <v>0</v>
      </c>
      <c r="SU8" s="341">
        <f ca="1">SUMPRODUCT((OFFSET('Game Board'!$F$8:$F$31,0,RY$1)=SQ8)*(OFFSET('Game Board'!$I$8:$I$31,0,RY$1)=SQ9)*(OFFSET('Game Board'!$G$8:$G$31,0,RY$1)=OFFSET('Game Board'!$H$8:$H$31,0,RY$1))*1)+SUMPRODUCT((OFFSET('Game Board'!$I$8:$I$31,0,RY$1)=SQ8)*(OFFSET('Game Board'!$F$8:$F$31,0,RY$1)=SQ9)*(OFFSET('Game Board'!$G$8:$G$31,0,RY$1)=OFFSET('Game Board'!$H$8:$H$31,0,RY$1))*1)+SUMPRODUCT((OFFSET('Game Board'!$F$8:$F$31,0,RY$1)=SQ8)*(OFFSET('Game Board'!$I$8:$I$31,0,RY$1)=SQ10)*(OFFSET('Game Board'!$G$8:$G$31,0,RY$1)=OFFSET('Game Board'!$H$8:$H$31,0,RY$1))*1)+SUMPRODUCT((OFFSET('Game Board'!$I$8:$I$31,0,RY$1)=SQ8)*(OFFSET('Game Board'!$F$8:$F$31,0,RY$1)=SQ10)*(OFFSET('Game Board'!$G$8:$G$31,0,RY$1)=OFFSET('Game Board'!$H$8:$H$31,0,RY$1))*1)+SUMPRODUCT((OFFSET('Game Board'!$F$8:$F$31,0,RY$1)=SQ8)*(OFFSET('Game Board'!$I$8:$I$31,0,RY$1)=SQ11)*(OFFSET('Game Board'!$G$8:$G$31,0,RY$1)=OFFSET('Game Board'!$H$8:$H$31,0,RY$1))*1)+SUMPRODUCT((OFFSET('Game Board'!$I$8:$I$31,0,RY$1)=SQ8)*(OFFSET('Game Board'!$F$8:$F$31,0,RY$1)=SQ11)*(OFFSET('Game Board'!$G$8:$G$31,0,RY$1)=OFFSET('Game Board'!$H$8:$H$31,0,RY$1))*1)</f>
        <v>3</v>
      </c>
      <c r="SV8" s="341">
        <f ca="1">SUMPRODUCT((OFFSET('Game Board'!$F$8:$F$31,0,RY$1)=SQ8)*(OFFSET('Game Board'!$I$8:$I$31,0,RY$1)=SQ9)*(OFFSET('Game Board'!$G$8:$G$31,0,RY$1)&lt;OFFSET('Game Board'!$H$8:$H$31,0,RY$1))*1)+SUMPRODUCT((OFFSET('Game Board'!$I$8:$I$31,0,RY$1)=SQ8)*(OFFSET('Game Board'!$F$8:$F$31,0,RY$1)=SQ9)*(OFFSET('Game Board'!$H$8:$H$31,0,RY$1)&lt;OFFSET('Game Board'!$G$8:$G$31,0,RY$1))*1)+SUMPRODUCT((OFFSET('Game Board'!$F$8:$F$31,0,RY$1)=SQ8)*(OFFSET('Game Board'!$I$8:$I$31,0,RY$1)=SQ10)*(OFFSET('Game Board'!$G$8:$G$31,0,RY$1)&lt;OFFSET('Game Board'!$H$8:$H$31,0,RY$1))*1)+SUMPRODUCT((OFFSET('Game Board'!$I$8:$I$31,0,RY$1)=SQ8)*(OFFSET('Game Board'!$F$8:$F$31,0,RY$1)=SQ10)*(OFFSET('Game Board'!$H$8:$H$31,0,RY$1)&lt;OFFSET('Game Board'!$G$8:$G$31,0,RY$1))*1)+SUMPRODUCT((OFFSET('Game Board'!$F$8:$F$31,0,RY$1)=SQ8)*(OFFSET('Game Board'!$I$8:$I$31,0,RY$1)=SQ11)*(OFFSET('Game Board'!$G$8:$G$31,0,RY$1)&lt;OFFSET('Game Board'!$H$8:$H$31,0,RY$1))*1)+SUMPRODUCT((OFFSET('Game Board'!$I$8:$I$31,0,RY$1)=SQ8)*(OFFSET('Game Board'!$F$8:$F$31,0,RY$1)=SQ11)*(OFFSET('Game Board'!$H$8:$H$31,0,RY$1)&lt;OFFSET('Game Board'!$G$8:$G$31,0,RY$1))*1)</f>
        <v>0</v>
      </c>
      <c r="SW8" s="341">
        <f ca="1">SUMIFS(OFFSET('Game Board'!$G$8:$G$31,0,RY$1),OFFSET('Game Board'!$F$8:$F$31,0,RY$1),SQ8,OFFSET('Game Board'!$I$8:$I$31,0,RY$1),SQ9)+SUMIFS(OFFSET('Game Board'!$G$8:$G$31,0,RY$1),OFFSET('Game Board'!$F$8:$F$31,0,RY$1),SQ8,OFFSET('Game Board'!$I$8:$I$31,0,RY$1),SQ10)+SUMIFS(OFFSET('Game Board'!$G$8:$G$31,0,RY$1),OFFSET('Game Board'!$F$8:$F$31,0,RY$1),SQ8,OFFSET('Game Board'!$I$8:$I$31,0,RY$1),SQ11)+SUMIFS(OFFSET('Game Board'!$H$8:$H$31,0,RY$1),OFFSET('Game Board'!$I$8:$I$31,0,RY$1),SQ8,OFFSET('Game Board'!$F$8:$F$31,0,RY$1),SQ9)+SUMIFS(OFFSET('Game Board'!$H$8:$H$31,0,RY$1),OFFSET('Game Board'!$I$8:$I$31,0,RY$1),SQ8,OFFSET('Game Board'!$F$8:$F$31,0,RY$1),SQ10)+SUMIFS(OFFSET('Game Board'!$H$8:$H$31,0,RY$1),OFFSET('Game Board'!$I$8:$I$31,0,RY$1),SQ8,OFFSET('Game Board'!$F$8:$F$31,0,RY$1),SQ11)</f>
        <v>0</v>
      </c>
      <c r="SX8" s="341">
        <f ca="1">SUMIFS(OFFSET('Game Board'!$H$8:$H$31,0,RY$1),OFFSET('Game Board'!$F$8:$F$31,0,RY$1),SQ8,OFFSET('Game Board'!$I$8:$I$31,0,RY$1),SQ9)+SUMIFS(OFFSET('Game Board'!$H$8:$H$31,0,RY$1),OFFSET('Game Board'!$F$8:$F$31,0,RY$1),SQ8,OFFSET('Game Board'!$I$8:$I$31,0,RY$1),SQ10)+SUMIFS(OFFSET('Game Board'!$H$8:$H$31,0,RY$1),OFFSET('Game Board'!$F$8:$F$31,0,RY$1),SQ8,OFFSET('Game Board'!$I$8:$I$31,0,RY$1),SQ11)+SUMIFS(OFFSET('Game Board'!$G$8:$G$31,0,RY$1),OFFSET('Game Board'!$I$8:$I$31,0,RY$1),SQ8,OFFSET('Game Board'!$F$8:$F$31,0,RY$1),SQ9)+SUMIFS(OFFSET('Game Board'!$G$8:$G$31,0,RY$1),OFFSET('Game Board'!$I$8:$I$31,0,RY$1),SQ8,OFFSET('Game Board'!$F$8:$F$31,0,RY$1),SQ10)+SUMIFS(OFFSET('Game Board'!$G$8:$G$31,0,RY$1),OFFSET('Game Board'!$I$8:$I$31,0,RY$1),SQ8,OFFSET('Game Board'!$F$8:$F$31,0,RY$1),SQ11)</f>
        <v>0</v>
      </c>
      <c r="SY8" s="341">
        <f t="shared" ca="1" si="130"/>
        <v>0</v>
      </c>
      <c r="SZ8" s="341">
        <f t="shared" ca="1" si="131"/>
        <v>3</v>
      </c>
      <c r="TA8" s="341">
        <f t="shared" ref="TA8" ca="1" si="798">IF(SQ8&lt;&gt;"",SUMPRODUCT((SP8:SP11=SP8)*(SZ8:SZ11&gt;SZ8)*1),0)</f>
        <v>0</v>
      </c>
      <c r="TB8" s="341">
        <f t="shared" ref="TB8" ca="1" si="799">IF(SQ8&lt;&gt;"",SUMPRODUCT((TA8:TA11=TA8)*(SY8:SY11&gt;SY8)*1),0)</f>
        <v>0</v>
      </c>
      <c r="TC8" s="341">
        <f t="shared" ca="1" si="134"/>
        <v>0</v>
      </c>
      <c r="TD8" s="341">
        <f t="shared" ref="TD8" ca="1" si="800">IF(SQ8&lt;&gt;"",SUMPRODUCT((TC8:TC11=TC8)*(TA8:TA11=TA8)*(SW8:SW11&gt;SW8)*1),0)</f>
        <v>0</v>
      </c>
      <c r="TE8" s="341">
        <f t="shared" ca="1" si="136"/>
        <v>1</v>
      </c>
      <c r="TF8" s="341">
        <v>0</v>
      </c>
      <c r="TG8" s="341">
        <v>0</v>
      </c>
      <c r="TH8" s="341">
        <v>0</v>
      </c>
      <c r="TI8" s="341">
        <v>0</v>
      </c>
      <c r="TJ8" s="341">
        <v>0</v>
      </c>
      <c r="TK8" s="341">
        <f t="shared" si="343"/>
        <v>0</v>
      </c>
      <c r="TL8" s="341">
        <f t="shared" si="344"/>
        <v>0</v>
      </c>
      <c r="TM8" s="341">
        <v>0</v>
      </c>
      <c r="TN8" s="341">
        <v>0</v>
      </c>
      <c r="TO8" s="341">
        <f t="shared" si="347"/>
        <v>0</v>
      </c>
      <c r="TP8" s="341">
        <v>0</v>
      </c>
      <c r="TQ8" s="341">
        <f t="shared" ca="1" si="137"/>
        <v>1</v>
      </c>
      <c r="TR8" s="341">
        <v>0</v>
      </c>
      <c r="TS8" s="341">
        <v>0</v>
      </c>
      <c r="TT8" s="341">
        <v>0</v>
      </c>
      <c r="TU8" s="341">
        <v>0</v>
      </c>
      <c r="TV8" s="341">
        <v>0</v>
      </c>
      <c r="TW8" s="341">
        <v>0</v>
      </c>
      <c r="TX8" s="341">
        <v>0</v>
      </c>
      <c r="TY8" s="341">
        <v>0</v>
      </c>
      <c r="TZ8" s="341">
        <v>0</v>
      </c>
      <c r="UA8" s="341">
        <v>0</v>
      </c>
      <c r="UB8" s="341">
        <v>0</v>
      </c>
      <c r="UC8" s="341">
        <f t="shared" ca="1" si="138"/>
        <v>1</v>
      </c>
      <c r="UD8" s="341">
        <f t="shared" ref="UD8" ca="1" si="801">SUMPRODUCT((UC8:UC11=UC8)*(SF8:SF11&gt;SF8)*1)</f>
        <v>0</v>
      </c>
      <c r="UE8" s="341">
        <f t="shared" ca="1" si="140"/>
        <v>1</v>
      </c>
      <c r="UF8" s="341" t="str">
        <f t="shared" si="350"/>
        <v>Argentina</v>
      </c>
      <c r="UG8" s="341">
        <f t="shared" ca="1" si="141"/>
        <v>0</v>
      </c>
      <c r="UH8" s="341">
        <f ca="1">SUMPRODUCT((OFFSET('Game Board'!$G$8:$G$31,0,UH$1)&lt;&gt;"")*(OFFSET('Game Board'!$F$8:$F$31,0,UH$1)=$C8)*(OFFSET('Game Board'!$G$8:$G$31,0,UH$1)&gt;OFFSET('Game Board'!$H$8:$H$31,0,UH$1))*1)+SUMPRODUCT((OFFSET('Game Board'!$G$8:$G$31,0,UH$1)&lt;&gt;"")*(OFFSET('Game Board'!$I$8:$I$31,0,UH$1)=$C8)*(OFFSET('Game Board'!$H$8:$H$31,0,UH$1)&gt;OFFSET('Game Board'!$G$8:$G$31,0,UH$1))*1)</f>
        <v>0</v>
      </c>
      <c r="UI8" s="341">
        <f ca="1">SUMPRODUCT((OFFSET('Game Board'!$G$8:$G$31,0,UH$1)&lt;&gt;"")*(OFFSET('Game Board'!$F$8:$F$31,0,UH$1)=$C8)*(OFFSET('Game Board'!$G$8:$G$31,0,UH$1)=OFFSET('Game Board'!$H$8:$H$31,0,UH$1))*1)+SUMPRODUCT((OFFSET('Game Board'!$G$8:$G$31,0,UH$1)&lt;&gt;"")*(OFFSET('Game Board'!$I$8:$I$31,0,UH$1)=$C8)*(OFFSET('Game Board'!$G$8:$G$31,0,UH$1)=OFFSET('Game Board'!$H$8:$H$31,0,UH$1))*1)</f>
        <v>0</v>
      </c>
      <c r="UJ8" s="341">
        <f ca="1">SUMPRODUCT((OFFSET('Game Board'!$G$8:$G$31,0,UH$1)&lt;&gt;"")*(OFFSET('Game Board'!$F$8:$F$31,0,UH$1)=$C8)*(OFFSET('Game Board'!$G$8:$G$31,0,UH$1)&lt;OFFSET('Game Board'!$H$8:$H$31,0,UH$1))*1)+SUMPRODUCT((OFFSET('Game Board'!$G$8:$G$31,0,UH$1)&lt;&gt;"")*(OFFSET('Game Board'!$I$8:$I$31,0,UH$1)=$C8)*(OFFSET('Game Board'!$H$8:$H$31,0,UH$1)&lt;OFFSET('Game Board'!$G$8:$G$31,0,UH$1))*1)</f>
        <v>0</v>
      </c>
      <c r="UK8" s="341">
        <f ca="1">SUMIF(OFFSET('Game Board'!$F$8:$F$31,0,UH$1),$C8,OFFSET('Game Board'!$G$8:$G$31,0,UH$1))+SUMIF(OFFSET('Game Board'!$I$8:$I$31,0,UH$1),$C8,OFFSET('Game Board'!$H$8:$H$31,0,UH$1))</f>
        <v>0</v>
      </c>
      <c r="UL8" s="341">
        <f ca="1">SUMIF(OFFSET('Game Board'!$F$8:$F$31,0,UH$1),$C8,OFFSET('Game Board'!$H$8:$H$31,0,UH$1))+SUMIF(OFFSET('Game Board'!$I$8:$I$31,0,UH$1),$C8,OFFSET('Game Board'!$G$8:$G$31,0,UH$1))</f>
        <v>0</v>
      </c>
      <c r="UM8" s="341">
        <f t="shared" ca="1" si="142"/>
        <v>0</v>
      </c>
      <c r="UN8" s="341">
        <f t="shared" ca="1" si="143"/>
        <v>0</v>
      </c>
      <c r="UO8" s="341">
        <f t="shared" ca="1" si="351"/>
        <v>12</v>
      </c>
      <c r="UP8" s="341">
        <f>'Tournament Setup'!$F10</f>
        <v>0</v>
      </c>
      <c r="UQ8" s="341">
        <f t="shared" ref="UQ8" ca="1" si="802">RANK(UN8,UN8:UN11)</f>
        <v>1</v>
      </c>
      <c r="UR8" s="341">
        <f t="shared" ref="UR8" ca="1" si="803">SUMPRODUCT((UQ8:UQ11=UQ8)*(UM8:UM11&gt;UM8)*1)</f>
        <v>0</v>
      </c>
      <c r="US8" s="341">
        <f t="shared" ca="1" si="146"/>
        <v>1</v>
      </c>
      <c r="UT8" s="341">
        <f t="shared" ref="UT8" ca="1" si="804">SUMPRODUCT((UQ8:UQ11=UQ8)*(UM8:UM11=UM8)*(UK8:UK11&gt;UK8)*1)</f>
        <v>0</v>
      </c>
      <c r="UU8" s="341">
        <f t="shared" ca="1" si="148"/>
        <v>1</v>
      </c>
      <c r="UV8" s="341">
        <f t="shared" ref="UV8" ca="1" si="805">RANK(UU8,UU8:UU11,1)+COUNTIF(UU8:UU8,UU8)-1</f>
        <v>1</v>
      </c>
      <c r="UW8" s="341">
        <v>1</v>
      </c>
      <c r="UX8" s="341" t="str">
        <f t="shared" ref="UX8" ca="1" si="806">INDEX(UF8:UF11,MATCH(UW8,UV8:UV11,0),0)</f>
        <v>Argentina</v>
      </c>
      <c r="UY8" s="341">
        <f t="shared" ref="UY8" ca="1" si="807">INDEX(UU8:UU11,MATCH(UX8,UF8:UF11,0),0)</f>
        <v>1</v>
      </c>
      <c r="UZ8" s="341" t="str">
        <f t="shared" ref="UZ8" ca="1" si="808">IF(UY9=1,UX8,"")</f>
        <v>Argentina</v>
      </c>
      <c r="VC8" s="341">
        <f ca="1">SUMPRODUCT((OFFSET('Game Board'!$F$8:$F$31,0,UH$1)=UZ8)*(OFFSET('Game Board'!$I$8:$I$31,0,UH$1)=UZ9)*(OFFSET('Game Board'!$G$8:$G$31,0,UH$1)&gt;OFFSET('Game Board'!$H$8:$H$31,0,UH$1))*1)+SUMPRODUCT((OFFSET('Game Board'!$I$8:$I$31,0,UH$1)=UZ8)*(OFFSET('Game Board'!$F$8:$F$31,0,UH$1)=UZ9)*(OFFSET('Game Board'!$H$8:$H$31,0,UH$1)&gt;OFFSET('Game Board'!$G$8:$G$31,0,UH$1))*1)+SUMPRODUCT((OFFSET('Game Board'!$F$8:$F$31,0,UH$1)=UZ8)*(OFFSET('Game Board'!$I$8:$I$31,0,UH$1)=UZ10)*(OFFSET('Game Board'!$G$8:$G$31,0,UH$1)&gt;OFFSET('Game Board'!$H$8:$H$31,0,UH$1))*1)+SUMPRODUCT((OFFSET('Game Board'!$I$8:$I$31,0,UH$1)=UZ8)*(OFFSET('Game Board'!$F$8:$F$31,0,UH$1)=UZ10)*(OFFSET('Game Board'!$H$8:$H$31,0,UH$1)&gt;OFFSET('Game Board'!$G$8:$G$31,0,UH$1))*1)+SUMPRODUCT((OFFSET('Game Board'!$F$8:$F$31,0,UH$1)=UZ8)*(OFFSET('Game Board'!$I$8:$I$31,0,UH$1)=UZ11)*(OFFSET('Game Board'!$G$8:$G$31,0,UH$1)&gt;OFFSET('Game Board'!$H$8:$H$31,0,UH$1))*1)+SUMPRODUCT((OFFSET('Game Board'!$I$8:$I$31,0,UH$1)=UZ8)*(OFFSET('Game Board'!$F$8:$F$31,0,UH$1)=UZ11)*(OFFSET('Game Board'!$H$8:$H$31,0,UH$1)&gt;OFFSET('Game Board'!$G$8:$G$31,0,UH$1))*1)</f>
        <v>0</v>
      </c>
      <c r="VD8" s="341">
        <f ca="1">SUMPRODUCT((OFFSET('Game Board'!$F$8:$F$31,0,UH$1)=UZ8)*(OFFSET('Game Board'!$I$8:$I$31,0,UH$1)=UZ9)*(OFFSET('Game Board'!$G$8:$G$31,0,UH$1)=OFFSET('Game Board'!$H$8:$H$31,0,UH$1))*1)+SUMPRODUCT((OFFSET('Game Board'!$I$8:$I$31,0,UH$1)=UZ8)*(OFFSET('Game Board'!$F$8:$F$31,0,UH$1)=UZ9)*(OFFSET('Game Board'!$G$8:$G$31,0,UH$1)=OFFSET('Game Board'!$H$8:$H$31,0,UH$1))*1)+SUMPRODUCT((OFFSET('Game Board'!$F$8:$F$31,0,UH$1)=UZ8)*(OFFSET('Game Board'!$I$8:$I$31,0,UH$1)=UZ10)*(OFFSET('Game Board'!$G$8:$G$31,0,UH$1)=OFFSET('Game Board'!$H$8:$H$31,0,UH$1))*1)+SUMPRODUCT((OFFSET('Game Board'!$I$8:$I$31,0,UH$1)=UZ8)*(OFFSET('Game Board'!$F$8:$F$31,0,UH$1)=UZ10)*(OFFSET('Game Board'!$G$8:$G$31,0,UH$1)=OFFSET('Game Board'!$H$8:$H$31,0,UH$1))*1)+SUMPRODUCT((OFFSET('Game Board'!$F$8:$F$31,0,UH$1)=UZ8)*(OFFSET('Game Board'!$I$8:$I$31,0,UH$1)=UZ11)*(OFFSET('Game Board'!$G$8:$G$31,0,UH$1)=OFFSET('Game Board'!$H$8:$H$31,0,UH$1))*1)+SUMPRODUCT((OFFSET('Game Board'!$I$8:$I$31,0,UH$1)=UZ8)*(OFFSET('Game Board'!$F$8:$F$31,0,UH$1)=UZ11)*(OFFSET('Game Board'!$G$8:$G$31,0,UH$1)=OFFSET('Game Board'!$H$8:$H$31,0,UH$1))*1)</f>
        <v>3</v>
      </c>
      <c r="VE8" s="341">
        <f ca="1">SUMPRODUCT((OFFSET('Game Board'!$F$8:$F$31,0,UH$1)=UZ8)*(OFFSET('Game Board'!$I$8:$I$31,0,UH$1)=UZ9)*(OFFSET('Game Board'!$G$8:$G$31,0,UH$1)&lt;OFFSET('Game Board'!$H$8:$H$31,0,UH$1))*1)+SUMPRODUCT((OFFSET('Game Board'!$I$8:$I$31,0,UH$1)=UZ8)*(OFFSET('Game Board'!$F$8:$F$31,0,UH$1)=UZ9)*(OFFSET('Game Board'!$H$8:$H$31,0,UH$1)&lt;OFFSET('Game Board'!$G$8:$G$31,0,UH$1))*1)+SUMPRODUCT((OFFSET('Game Board'!$F$8:$F$31,0,UH$1)=UZ8)*(OFFSET('Game Board'!$I$8:$I$31,0,UH$1)=UZ10)*(OFFSET('Game Board'!$G$8:$G$31,0,UH$1)&lt;OFFSET('Game Board'!$H$8:$H$31,0,UH$1))*1)+SUMPRODUCT((OFFSET('Game Board'!$I$8:$I$31,0,UH$1)=UZ8)*(OFFSET('Game Board'!$F$8:$F$31,0,UH$1)=UZ10)*(OFFSET('Game Board'!$H$8:$H$31,0,UH$1)&lt;OFFSET('Game Board'!$G$8:$G$31,0,UH$1))*1)+SUMPRODUCT((OFFSET('Game Board'!$F$8:$F$31,0,UH$1)=UZ8)*(OFFSET('Game Board'!$I$8:$I$31,0,UH$1)=UZ11)*(OFFSET('Game Board'!$G$8:$G$31,0,UH$1)&lt;OFFSET('Game Board'!$H$8:$H$31,0,UH$1))*1)+SUMPRODUCT((OFFSET('Game Board'!$I$8:$I$31,0,UH$1)=UZ8)*(OFFSET('Game Board'!$F$8:$F$31,0,UH$1)=UZ11)*(OFFSET('Game Board'!$H$8:$H$31,0,UH$1)&lt;OFFSET('Game Board'!$G$8:$G$31,0,UH$1))*1)</f>
        <v>0</v>
      </c>
      <c r="VF8" s="341">
        <f ca="1">SUMIFS(OFFSET('Game Board'!$G$8:$G$31,0,UH$1),OFFSET('Game Board'!$F$8:$F$31,0,UH$1),UZ8,OFFSET('Game Board'!$I$8:$I$31,0,UH$1),UZ9)+SUMIFS(OFFSET('Game Board'!$G$8:$G$31,0,UH$1),OFFSET('Game Board'!$F$8:$F$31,0,UH$1),UZ8,OFFSET('Game Board'!$I$8:$I$31,0,UH$1),UZ10)+SUMIFS(OFFSET('Game Board'!$G$8:$G$31,0,UH$1),OFFSET('Game Board'!$F$8:$F$31,0,UH$1),UZ8,OFFSET('Game Board'!$I$8:$I$31,0,UH$1),UZ11)+SUMIFS(OFFSET('Game Board'!$H$8:$H$31,0,UH$1),OFFSET('Game Board'!$I$8:$I$31,0,UH$1),UZ8,OFFSET('Game Board'!$F$8:$F$31,0,UH$1),UZ9)+SUMIFS(OFFSET('Game Board'!$H$8:$H$31,0,UH$1),OFFSET('Game Board'!$I$8:$I$31,0,UH$1),UZ8,OFFSET('Game Board'!$F$8:$F$31,0,UH$1),UZ10)+SUMIFS(OFFSET('Game Board'!$H$8:$H$31,0,UH$1),OFFSET('Game Board'!$I$8:$I$31,0,UH$1),UZ8,OFFSET('Game Board'!$F$8:$F$31,0,UH$1),UZ11)</f>
        <v>0</v>
      </c>
      <c r="VG8" s="341">
        <f ca="1">SUMIFS(OFFSET('Game Board'!$H$8:$H$31,0,UH$1),OFFSET('Game Board'!$F$8:$F$31,0,UH$1),UZ8,OFFSET('Game Board'!$I$8:$I$31,0,UH$1),UZ9)+SUMIFS(OFFSET('Game Board'!$H$8:$H$31,0,UH$1),OFFSET('Game Board'!$F$8:$F$31,0,UH$1),UZ8,OFFSET('Game Board'!$I$8:$I$31,0,UH$1),UZ10)+SUMIFS(OFFSET('Game Board'!$H$8:$H$31,0,UH$1),OFFSET('Game Board'!$F$8:$F$31,0,UH$1),UZ8,OFFSET('Game Board'!$I$8:$I$31,0,UH$1),UZ11)+SUMIFS(OFFSET('Game Board'!$G$8:$G$31,0,UH$1),OFFSET('Game Board'!$I$8:$I$31,0,UH$1),UZ8,OFFSET('Game Board'!$F$8:$F$31,0,UH$1),UZ9)+SUMIFS(OFFSET('Game Board'!$G$8:$G$31,0,UH$1),OFFSET('Game Board'!$I$8:$I$31,0,UH$1),UZ8,OFFSET('Game Board'!$F$8:$F$31,0,UH$1),UZ10)+SUMIFS(OFFSET('Game Board'!$G$8:$G$31,0,UH$1),OFFSET('Game Board'!$I$8:$I$31,0,UH$1),UZ8,OFFSET('Game Board'!$F$8:$F$31,0,UH$1),UZ11)</f>
        <v>0</v>
      </c>
      <c r="VH8" s="341">
        <f t="shared" ca="1" si="153"/>
        <v>0</v>
      </c>
      <c r="VI8" s="341">
        <f t="shared" ca="1" si="154"/>
        <v>3</v>
      </c>
      <c r="VJ8" s="341">
        <f t="shared" ref="VJ8" ca="1" si="809">IF(UZ8&lt;&gt;"",SUMPRODUCT((UY8:UY11=UY8)*(VI8:VI11&gt;VI8)*1),0)</f>
        <v>0</v>
      </c>
      <c r="VK8" s="341">
        <f t="shared" ref="VK8" ca="1" si="810">IF(UZ8&lt;&gt;"",SUMPRODUCT((VJ8:VJ11=VJ8)*(VH8:VH11&gt;VH8)*1),0)</f>
        <v>0</v>
      </c>
      <c r="VL8" s="341">
        <f t="shared" ca="1" si="157"/>
        <v>0</v>
      </c>
      <c r="VM8" s="341">
        <f t="shared" ref="VM8" ca="1" si="811">IF(UZ8&lt;&gt;"",SUMPRODUCT((VL8:VL11=VL8)*(VJ8:VJ11=VJ8)*(VF8:VF11&gt;VF8)*1),0)</f>
        <v>0</v>
      </c>
      <c r="VN8" s="341">
        <f t="shared" ca="1" si="159"/>
        <v>1</v>
      </c>
      <c r="VO8" s="341">
        <v>0</v>
      </c>
      <c r="VP8" s="341">
        <v>0</v>
      </c>
      <c r="VQ8" s="341">
        <v>0</v>
      </c>
      <c r="VR8" s="341">
        <v>0</v>
      </c>
      <c r="VS8" s="341">
        <v>0</v>
      </c>
      <c r="VT8" s="341">
        <f t="shared" si="363"/>
        <v>0</v>
      </c>
      <c r="VU8" s="341">
        <f t="shared" si="364"/>
        <v>0</v>
      </c>
      <c r="VV8" s="341">
        <v>0</v>
      </c>
      <c r="VW8" s="341">
        <v>0</v>
      </c>
      <c r="VX8" s="341">
        <f t="shared" si="367"/>
        <v>0</v>
      </c>
      <c r="VY8" s="341">
        <v>0</v>
      </c>
      <c r="VZ8" s="341">
        <f t="shared" ca="1" si="160"/>
        <v>1</v>
      </c>
      <c r="WA8" s="341">
        <v>0</v>
      </c>
      <c r="WB8" s="341">
        <v>0</v>
      </c>
      <c r="WC8" s="341">
        <v>0</v>
      </c>
      <c r="WD8" s="341">
        <v>0</v>
      </c>
      <c r="WE8" s="341">
        <v>0</v>
      </c>
      <c r="WF8" s="341">
        <v>0</v>
      </c>
      <c r="WG8" s="341">
        <v>0</v>
      </c>
      <c r="WH8" s="341">
        <v>0</v>
      </c>
      <c r="WI8" s="341">
        <v>0</v>
      </c>
      <c r="WJ8" s="341">
        <v>0</v>
      </c>
      <c r="WK8" s="341">
        <v>0</v>
      </c>
      <c r="WL8" s="341">
        <f t="shared" ca="1" si="161"/>
        <v>1</v>
      </c>
      <c r="WM8" s="341">
        <f t="shared" ref="WM8" ca="1" si="812">SUMPRODUCT((WL8:WL11=WL8)*(UO8:UO11&gt;UO8)*1)</f>
        <v>0</v>
      </c>
      <c r="WN8" s="341">
        <f t="shared" ca="1" si="163"/>
        <v>1</v>
      </c>
      <c r="WO8" s="341" t="str">
        <f t="shared" si="370"/>
        <v>Argentina</v>
      </c>
      <c r="WP8" s="341">
        <f t="shared" ca="1" si="164"/>
        <v>0</v>
      </c>
      <c r="WQ8" s="341">
        <f ca="1">SUMPRODUCT((OFFSET('Game Board'!$G$8:$G$31,0,WQ$1)&lt;&gt;"")*(OFFSET('Game Board'!$F$8:$F$31,0,WQ$1)=$C8)*(OFFSET('Game Board'!$G$8:$G$31,0,WQ$1)&gt;OFFSET('Game Board'!$H$8:$H$31,0,WQ$1))*1)+SUMPRODUCT((OFFSET('Game Board'!$G$8:$G$31,0,WQ$1)&lt;&gt;"")*(OFFSET('Game Board'!$I$8:$I$31,0,WQ$1)=$C8)*(OFFSET('Game Board'!$H$8:$H$31,0,WQ$1)&gt;OFFSET('Game Board'!$G$8:$G$31,0,WQ$1))*1)</f>
        <v>0</v>
      </c>
      <c r="WR8" s="341">
        <f ca="1">SUMPRODUCT((OFFSET('Game Board'!$G$8:$G$31,0,WQ$1)&lt;&gt;"")*(OFFSET('Game Board'!$F$8:$F$31,0,WQ$1)=$C8)*(OFFSET('Game Board'!$G$8:$G$31,0,WQ$1)=OFFSET('Game Board'!$H$8:$H$31,0,WQ$1))*1)+SUMPRODUCT((OFFSET('Game Board'!$G$8:$G$31,0,WQ$1)&lt;&gt;"")*(OFFSET('Game Board'!$I$8:$I$31,0,WQ$1)=$C8)*(OFFSET('Game Board'!$G$8:$G$31,0,WQ$1)=OFFSET('Game Board'!$H$8:$H$31,0,WQ$1))*1)</f>
        <v>0</v>
      </c>
      <c r="WS8" s="341">
        <f ca="1">SUMPRODUCT((OFFSET('Game Board'!$G$8:$G$31,0,WQ$1)&lt;&gt;"")*(OFFSET('Game Board'!$F$8:$F$31,0,WQ$1)=$C8)*(OFFSET('Game Board'!$G$8:$G$31,0,WQ$1)&lt;OFFSET('Game Board'!$H$8:$H$31,0,WQ$1))*1)+SUMPRODUCT((OFFSET('Game Board'!$G$8:$G$31,0,WQ$1)&lt;&gt;"")*(OFFSET('Game Board'!$I$8:$I$31,0,WQ$1)=$C8)*(OFFSET('Game Board'!$H$8:$H$31,0,WQ$1)&lt;OFFSET('Game Board'!$G$8:$G$31,0,WQ$1))*1)</f>
        <v>0</v>
      </c>
      <c r="WT8" s="341">
        <f ca="1">SUMIF(OFFSET('Game Board'!$F$8:$F$31,0,WQ$1),$C8,OFFSET('Game Board'!$G$8:$G$31,0,WQ$1))+SUMIF(OFFSET('Game Board'!$I$8:$I$31,0,WQ$1),$C8,OFFSET('Game Board'!$H$8:$H$31,0,WQ$1))</f>
        <v>0</v>
      </c>
      <c r="WU8" s="341">
        <f ca="1">SUMIF(OFFSET('Game Board'!$F$8:$F$31,0,WQ$1),$C8,OFFSET('Game Board'!$H$8:$H$31,0,WQ$1))+SUMIF(OFFSET('Game Board'!$I$8:$I$31,0,WQ$1),$C8,OFFSET('Game Board'!$G$8:$G$31,0,WQ$1))</f>
        <v>0</v>
      </c>
      <c r="WV8" s="341">
        <f t="shared" ca="1" si="165"/>
        <v>0</v>
      </c>
      <c r="WW8" s="341">
        <f t="shared" ca="1" si="166"/>
        <v>0</v>
      </c>
      <c r="WX8" s="341">
        <f t="shared" ca="1" si="371"/>
        <v>12</v>
      </c>
      <c r="WY8" s="341">
        <f>'Tournament Setup'!$F10</f>
        <v>0</v>
      </c>
      <c r="WZ8" s="341">
        <f t="shared" ref="WZ8" ca="1" si="813">RANK(WW8,WW8:WW11)</f>
        <v>1</v>
      </c>
      <c r="XA8" s="341">
        <f t="shared" ref="XA8" ca="1" si="814">SUMPRODUCT((WZ8:WZ11=WZ8)*(WV8:WV11&gt;WV8)*1)</f>
        <v>0</v>
      </c>
      <c r="XB8" s="341">
        <f t="shared" ca="1" si="169"/>
        <v>1</v>
      </c>
      <c r="XC8" s="341">
        <f t="shared" ref="XC8" ca="1" si="815">SUMPRODUCT((WZ8:WZ11=WZ8)*(WV8:WV11=WV8)*(WT8:WT11&gt;WT8)*1)</f>
        <v>0</v>
      </c>
      <c r="XD8" s="341">
        <f t="shared" ca="1" si="171"/>
        <v>1</v>
      </c>
      <c r="XE8" s="341">
        <f t="shared" ref="XE8" ca="1" si="816">RANK(XD8,XD8:XD11,1)+COUNTIF(XD8:XD8,XD8)-1</f>
        <v>1</v>
      </c>
      <c r="XF8" s="341">
        <v>1</v>
      </c>
      <c r="XG8" s="341" t="str">
        <f t="shared" ref="XG8" ca="1" si="817">INDEX(WO8:WO11,MATCH(XF8,XE8:XE11,0),0)</f>
        <v>Argentina</v>
      </c>
      <c r="XH8" s="341">
        <f t="shared" ref="XH8" ca="1" si="818">INDEX(XD8:XD11,MATCH(XG8,WO8:WO11,0),0)</f>
        <v>1</v>
      </c>
      <c r="XI8" s="341" t="str">
        <f t="shared" ref="XI8" ca="1" si="819">IF(XH9=1,XG8,"")</f>
        <v>Argentina</v>
      </c>
      <c r="XL8" s="341">
        <f ca="1">SUMPRODUCT((OFFSET('Game Board'!$F$8:$F$31,0,WQ$1)=XI8)*(OFFSET('Game Board'!$I$8:$I$31,0,WQ$1)=XI9)*(OFFSET('Game Board'!$G$8:$G$31,0,WQ$1)&gt;OFFSET('Game Board'!$H$8:$H$31,0,WQ$1))*1)+SUMPRODUCT((OFFSET('Game Board'!$I$8:$I$31,0,WQ$1)=XI8)*(OFFSET('Game Board'!$F$8:$F$31,0,WQ$1)=XI9)*(OFFSET('Game Board'!$H$8:$H$31,0,WQ$1)&gt;OFFSET('Game Board'!$G$8:$G$31,0,WQ$1))*1)+SUMPRODUCT((OFFSET('Game Board'!$F$8:$F$31,0,WQ$1)=XI8)*(OFFSET('Game Board'!$I$8:$I$31,0,WQ$1)=XI10)*(OFFSET('Game Board'!$G$8:$G$31,0,WQ$1)&gt;OFFSET('Game Board'!$H$8:$H$31,0,WQ$1))*1)+SUMPRODUCT((OFFSET('Game Board'!$I$8:$I$31,0,WQ$1)=XI8)*(OFFSET('Game Board'!$F$8:$F$31,0,WQ$1)=XI10)*(OFFSET('Game Board'!$H$8:$H$31,0,WQ$1)&gt;OFFSET('Game Board'!$G$8:$G$31,0,WQ$1))*1)+SUMPRODUCT((OFFSET('Game Board'!$F$8:$F$31,0,WQ$1)=XI8)*(OFFSET('Game Board'!$I$8:$I$31,0,WQ$1)=XI11)*(OFFSET('Game Board'!$G$8:$G$31,0,WQ$1)&gt;OFFSET('Game Board'!$H$8:$H$31,0,WQ$1))*1)+SUMPRODUCT((OFFSET('Game Board'!$I$8:$I$31,0,WQ$1)=XI8)*(OFFSET('Game Board'!$F$8:$F$31,0,WQ$1)=XI11)*(OFFSET('Game Board'!$H$8:$H$31,0,WQ$1)&gt;OFFSET('Game Board'!$G$8:$G$31,0,WQ$1))*1)</f>
        <v>0</v>
      </c>
      <c r="XM8" s="341">
        <f ca="1">SUMPRODUCT((OFFSET('Game Board'!$F$8:$F$31,0,WQ$1)=XI8)*(OFFSET('Game Board'!$I$8:$I$31,0,WQ$1)=XI9)*(OFFSET('Game Board'!$G$8:$G$31,0,WQ$1)=OFFSET('Game Board'!$H$8:$H$31,0,WQ$1))*1)+SUMPRODUCT((OFFSET('Game Board'!$I$8:$I$31,0,WQ$1)=XI8)*(OFFSET('Game Board'!$F$8:$F$31,0,WQ$1)=XI9)*(OFFSET('Game Board'!$G$8:$G$31,0,WQ$1)=OFFSET('Game Board'!$H$8:$H$31,0,WQ$1))*1)+SUMPRODUCT((OFFSET('Game Board'!$F$8:$F$31,0,WQ$1)=XI8)*(OFFSET('Game Board'!$I$8:$I$31,0,WQ$1)=XI10)*(OFFSET('Game Board'!$G$8:$G$31,0,WQ$1)=OFFSET('Game Board'!$H$8:$H$31,0,WQ$1))*1)+SUMPRODUCT((OFFSET('Game Board'!$I$8:$I$31,0,WQ$1)=XI8)*(OFFSET('Game Board'!$F$8:$F$31,0,WQ$1)=XI10)*(OFFSET('Game Board'!$G$8:$G$31,0,WQ$1)=OFFSET('Game Board'!$H$8:$H$31,0,WQ$1))*1)+SUMPRODUCT((OFFSET('Game Board'!$F$8:$F$31,0,WQ$1)=XI8)*(OFFSET('Game Board'!$I$8:$I$31,0,WQ$1)=XI11)*(OFFSET('Game Board'!$G$8:$G$31,0,WQ$1)=OFFSET('Game Board'!$H$8:$H$31,0,WQ$1))*1)+SUMPRODUCT((OFFSET('Game Board'!$I$8:$I$31,0,WQ$1)=XI8)*(OFFSET('Game Board'!$F$8:$F$31,0,WQ$1)=XI11)*(OFFSET('Game Board'!$G$8:$G$31,0,WQ$1)=OFFSET('Game Board'!$H$8:$H$31,0,WQ$1))*1)</f>
        <v>3</v>
      </c>
      <c r="XN8" s="341">
        <f ca="1">SUMPRODUCT((OFFSET('Game Board'!$F$8:$F$31,0,WQ$1)=XI8)*(OFFSET('Game Board'!$I$8:$I$31,0,WQ$1)=XI9)*(OFFSET('Game Board'!$G$8:$G$31,0,WQ$1)&lt;OFFSET('Game Board'!$H$8:$H$31,0,WQ$1))*1)+SUMPRODUCT((OFFSET('Game Board'!$I$8:$I$31,0,WQ$1)=XI8)*(OFFSET('Game Board'!$F$8:$F$31,0,WQ$1)=XI9)*(OFFSET('Game Board'!$H$8:$H$31,0,WQ$1)&lt;OFFSET('Game Board'!$G$8:$G$31,0,WQ$1))*1)+SUMPRODUCT((OFFSET('Game Board'!$F$8:$F$31,0,WQ$1)=XI8)*(OFFSET('Game Board'!$I$8:$I$31,0,WQ$1)=XI10)*(OFFSET('Game Board'!$G$8:$G$31,0,WQ$1)&lt;OFFSET('Game Board'!$H$8:$H$31,0,WQ$1))*1)+SUMPRODUCT((OFFSET('Game Board'!$I$8:$I$31,0,WQ$1)=XI8)*(OFFSET('Game Board'!$F$8:$F$31,0,WQ$1)=XI10)*(OFFSET('Game Board'!$H$8:$H$31,0,WQ$1)&lt;OFFSET('Game Board'!$G$8:$G$31,0,WQ$1))*1)+SUMPRODUCT((OFFSET('Game Board'!$F$8:$F$31,0,WQ$1)=XI8)*(OFFSET('Game Board'!$I$8:$I$31,0,WQ$1)=XI11)*(OFFSET('Game Board'!$G$8:$G$31,0,WQ$1)&lt;OFFSET('Game Board'!$H$8:$H$31,0,WQ$1))*1)+SUMPRODUCT((OFFSET('Game Board'!$I$8:$I$31,0,WQ$1)=XI8)*(OFFSET('Game Board'!$F$8:$F$31,0,WQ$1)=XI11)*(OFFSET('Game Board'!$H$8:$H$31,0,WQ$1)&lt;OFFSET('Game Board'!$G$8:$G$31,0,WQ$1))*1)</f>
        <v>0</v>
      </c>
      <c r="XO8" s="341">
        <f ca="1">SUMIFS(OFFSET('Game Board'!$G$8:$G$31,0,WQ$1),OFFSET('Game Board'!$F$8:$F$31,0,WQ$1),XI8,OFFSET('Game Board'!$I$8:$I$31,0,WQ$1),XI9)+SUMIFS(OFFSET('Game Board'!$G$8:$G$31,0,WQ$1),OFFSET('Game Board'!$F$8:$F$31,0,WQ$1),XI8,OFFSET('Game Board'!$I$8:$I$31,0,WQ$1),XI10)+SUMIFS(OFFSET('Game Board'!$G$8:$G$31,0,WQ$1),OFFSET('Game Board'!$F$8:$F$31,0,WQ$1),XI8,OFFSET('Game Board'!$I$8:$I$31,0,WQ$1),XI11)+SUMIFS(OFFSET('Game Board'!$H$8:$H$31,0,WQ$1),OFFSET('Game Board'!$I$8:$I$31,0,WQ$1),XI8,OFFSET('Game Board'!$F$8:$F$31,0,WQ$1),XI9)+SUMIFS(OFFSET('Game Board'!$H$8:$H$31,0,WQ$1),OFFSET('Game Board'!$I$8:$I$31,0,WQ$1),XI8,OFFSET('Game Board'!$F$8:$F$31,0,WQ$1),XI10)+SUMIFS(OFFSET('Game Board'!$H$8:$H$31,0,WQ$1),OFFSET('Game Board'!$I$8:$I$31,0,WQ$1),XI8,OFFSET('Game Board'!$F$8:$F$31,0,WQ$1),XI11)</f>
        <v>0</v>
      </c>
      <c r="XP8" s="341">
        <f ca="1">SUMIFS(OFFSET('Game Board'!$H$8:$H$31,0,WQ$1),OFFSET('Game Board'!$F$8:$F$31,0,WQ$1),XI8,OFFSET('Game Board'!$I$8:$I$31,0,WQ$1),XI9)+SUMIFS(OFFSET('Game Board'!$H$8:$H$31,0,WQ$1),OFFSET('Game Board'!$F$8:$F$31,0,WQ$1),XI8,OFFSET('Game Board'!$I$8:$I$31,0,WQ$1),XI10)+SUMIFS(OFFSET('Game Board'!$H$8:$H$31,0,WQ$1),OFFSET('Game Board'!$F$8:$F$31,0,WQ$1),XI8,OFFSET('Game Board'!$I$8:$I$31,0,WQ$1),XI11)+SUMIFS(OFFSET('Game Board'!$G$8:$G$31,0,WQ$1),OFFSET('Game Board'!$I$8:$I$31,0,WQ$1),XI8,OFFSET('Game Board'!$F$8:$F$31,0,WQ$1),XI9)+SUMIFS(OFFSET('Game Board'!$G$8:$G$31,0,WQ$1),OFFSET('Game Board'!$I$8:$I$31,0,WQ$1),XI8,OFFSET('Game Board'!$F$8:$F$31,0,WQ$1),XI10)+SUMIFS(OFFSET('Game Board'!$G$8:$G$31,0,WQ$1),OFFSET('Game Board'!$I$8:$I$31,0,WQ$1),XI8,OFFSET('Game Board'!$F$8:$F$31,0,WQ$1),XI11)</f>
        <v>0</v>
      </c>
      <c r="XQ8" s="341">
        <f t="shared" ca="1" si="176"/>
        <v>0</v>
      </c>
      <c r="XR8" s="341">
        <f t="shared" ca="1" si="177"/>
        <v>3</v>
      </c>
      <c r="XS8" s="341">
        <f t="shared" ref="XS8" ca="1" si="820">IF(XI8&lt;&gt;"",SUMPRODUCT((XH8:XH11=XH8)*(XR8:XR11&gt;XR8)*1),0)</f>
        <v>0</v>
      </c>
      <c r="XT8" s="341">
        <f t="shared" ref="XT8" ca="1" si="821">IF(XI8&lt;&gt;"",SUMPRODUCT((XS8:XS11=XS8)*(XQ8:XQ11&gt;XQ8)*1),0)</f>
        <v>0</v>
      </c>
      <c r="XU8" s="341">
        <f t="shared" ca="1" si="180"/>
        <v>0</v>
      </c>
      <c r="XV8" s="341">
        <f t="shared" ref="XV8" ca="1" si="822">IF(XI8&lt;&gt;"",SUMPRODUCT((XU8:XU11=XU8)*(XS8:XS11=XS8)*(XO8:XO11&gt;XO8)*1),0)</f>
        <v>0</v>
      </c>
      <c r="XW8" s="341">
        <f t="shared" ca="1" si="182"/>
        <v>1</v>
      </c>
      <c r="XX8" s="341">
        <v>0</v>
      </c>
      <c r="XY8" s="341">
        <v>0</v>
      </c>
      <c r="XZ8" s="341">
        <v>0</v>
      </c>
      <c r="YA8" s="341">
        <v>0</v>
      </c>
      <c r="YB8" s="341">
        <v>0</v>
      </c>
      <c r="YC8" s="341">
        <f t="shared" si="383"/>
        <v>0</v>
      </c>
      <c r="YD8" s="341">
        <f t="shared" si="384"/>
        <v>0</v>
      </c>
      <c r="YE8" s="341">
        <v>0</v>
      </c>
      <c r="YF8" s="341">
        <v>0</v>
      </c>
      <c r="YG8" s="341">
        <f t="shared" si="387"/>
        <v>0</v>
      </c>
      <c r="YH8" s="341">
        <v>0</v>
      </c>
      <c r="YI8" s="341">
        <f t="shared" ca="1" si="183"/>
        <v>1</v>
      </c>
      <c r="YJ8" s="341">
        <v>0</v>
      </c>
      <c r="YK8" s="341">
        <v>0</v>
      </c>
      <c r="YL8" s="341">
        <v>0</v>
      </c>
      <c r="YM8" s="341">
        <v>0</v>
      </c>
      <c r="YN8" s="341">
        <v>0</v>
      </c>
      <c r="YO8" s="341">
        <v>0</v>
      </c>
      <c r="YP8" s="341">
        <v>0</v>
      </c>
      <c r="YQ8" s="341">
        <v>0</v>
      </c>
      <c r="YR8" s="341">
        <v>0</v>
      </c>
      <c r="YS8" s="341">
        <v>0</v>
      </c>
      <c r="YT8" s="341">
        <v>0</v>
      </c>
      <c r="YU8" s="341">
        <f t="shared" ca="1" si="184"/>
        <v>1</v>
      </c>
      <c r="YV8" s="341">
        <f t="shared" ref="YV8" ca="1" si="823">SUMPRODUCT((YU8:YU11=YU8)*(WX8:WX11&gt;WX8)*1)</f>
        <v>0</v>
      </c>
      <c r="YW8" s="341">
        <f t="shared" ca="1" si="186"/>
        <v>1</v>
      </c>
    </row>
    <row r="9" spans="1:681" x14ac:dyDescent="0.25">
      <c r="A9" s="341">
        <f>INDEX(M4:M35,MATCH(U9,C4:C35,0),0)</f>
        <v>11</v>
      </c>
      <c r="B9" s="341">
        <f t="shared" ref="B9:B19" si="824">B5</f>
        <v>2</v>
      </c>
      <c r="C9" s="341" t="str">
        <f>'Tournament Setup'!D11</f>
        <v>Morocco</v>
      </c>
      <c r="D9" s="341">
        <f t="shared" si="187"/>
        <v>0</v>
      </c>
      <c r="E9" s="341">
        <f>SUMPRODUCT(('Game Board'!$G$8:$G$31&lt;&gt;"")*('Game Board'!$F$8:$F$31=$C9)*('Game Board'!$G$8:$G$31&gt;'Game Board'!$H$8:$H$31)*1)+SUMPRODUCT(('Game Board'!$G$8:$G$31&lt;&gt;"")*('Game Board'!$I$8:$I$31=$C9)*('Game Board'!$H$8:$H$31&gt;'Game Board'!$G$8:$G$31)*1)</f>
        <v>0</v>
      </c>
      <c r="F9" s="341">
        <f>SUMPRODUCT(('Game Board'!$G$8:$G$31&lt;&gt;"")*('Game Board'!$F$8:$F$31=$C9)*('Game Board'!$G$8:$G$31='Game Board'!$H$8:$H$31)*1)+SUMPRODUCT(('Game Board'!$G$8:$G$31&lt;&gt;"")*('Game Board'!$I$8:$I$31=$C9)*('Game Board'!$G$8:$G$31='Game Board'!$H$8:$H$31)*1)</f>
        <v>0</v>
      </c>
      <c r="G9" s="341">
        <f>SUMPRODUCT(('Game Board'!$G$8:$G$31&lt;&gt;"")*('Game Board'!$F$8:$F$31=$C9)*('Game Board'!$G$8:$G$31&lt;'Game Board'!$H$8:$H$31)*1)+SUMPRODUCT(('Game Board'!$G$8:$G$31&lt;&gt;"")*('Game Board'!$I$8:$I$31=$C9)*('Game Board'!$H$8:$H$31&lt;'Game Board'!$G$8:$G$31)*1)</f>
        <v>0</v>
      </c>
      <c r="H9" s="341">
        <f>SUMIF('Game Board'!$F$8:$F$31,$C9,'Game Board'!$G$8:$G$31)+SUMIF('Game Board'!$I$8:$I$31,$C9,'Game Board'!$H$8:$H$31)</f>
        <v>0</v>
      </c>
      <c r="I9" s="341">
        <f>SUMIF('Game Board'!$F$8:$F$31,$C9,'Game Board'!$H$8:$H$31)+SUMIF('Game Board'!$I$8:$I$31,$C9,'Game Board'!$G$8:$G$31)</f>
        <v>0</v>
      </c>
      <c r="J9" s="341">
        <f t="shared" si="188"/>
        <v>0</v>
      </c>
      <c r="K9" s="341">
        <f t="shared" si="189"/>
        <v>0</v>
      </c>
      <c r="L9" s="341">
        <f>'Tournament Setup'!$E11</f>
        <v>11</v>
      </c>
      <c r="M9" s="341">
        <f>IF('Tournament Setup'!$F11&lt;&gt;"",-'Tournament Setup'!$F11,'Tournament Setup'!$E11)</f>
        <v>11</v>
      </c>
      <c r="N9" s="341">
        <f>RANK(K9,K8:K11)</f>
        <v>1</v>
      </c>
      <c r="O9" s="341">
        <f>SUMPRODUCT((N8:N11=N9)*(J8:J11&gt;J9)*1)</f>
        <v>0</v>
      </c>
      <c r="P9" s="341">
        <f t="shared" si="190"/>
        <v>1</v>
      </c>
      <c r="Q9" s="341">
        <f>SUMPRODUCT((N8:N11=N9)*(J8:J11=J9)*(H8:H11&gt;H9)*1)</f>
        <v>0</v>
      </c>
      <c r="R9" s="341">
        <f t="shared" si="191"/>
        <v>1</v>
      </c>
      <c r="S9" s="341">
        <f>RANK(R9,R8:R11,1)+COUNTIF(R8:R9,R9)-1</f>
        <v>2</v>
      </c>
      <c r="T9" s="341">
        <v>2</v>
      </c>
      <c r="U9" s="341" t="str">
        <f t="shared" ref="U9" si="825">INDEX(C8:C11,MATCH(T9,S8:S11,0),0)</f>
        <v>Morocco</v>
      </c>
      <c r="V9" s="341">
        <f>INDEX(R8:R11,MATCH(U9,C8:C11,0),0)</f>
        <v>1</v>
      </c>
      <c r="W9" s="341" t="str">
        <f t="shared" ref="W9" si="826">IF(W8&lt;&gt;"",U9,"")</f>
        <v>Morocco</v>
      </c>
      <c r="X9" s="341" t="str">
        <f t="shared" ref="X9" si="827">IF(V10=2,U9,"")</f>
        <v/>
      </c>
      <c r="Z9" s="341">
        <f>SUMPRODUCT(('Game Board'!$F$8:$F$31=W9)*('Game Board'!$I$8:$I$31=W8)*('Game Board'!$G$8:$G$31&gt;'Game Board'!$H$8:$H$31)*1)+SUMPRODUCT(('Game Board'!$I$8:$I$31=W9)*('Game Board'!$F$8:$F$31=W8)*('Game Board'!$H$8:$H$31&gt;'Game Board'!$G$8:$G$31)*1)+SUMPRODUCT(('Game Board'!$F$8:$F$31=W9)*('Game Board'!$I$8:$I$31=W10)*('Game Board'!$G$8:$G$31&gt;'Game Board'!$H$8:$H$31)*1)+SUMPRODUCT(('Game Board'!$I$8:$I$31=W9)*('Game Board'!$F$8:$F$31=W10)*('Game Board'!$H$8:$H$31&gt;'Game Board'!$G$8:$G$31)*1)+SUMPRODUCT(('Game Board'!$F$8:$F$31=W9)*('Game Board'!$I$8:$I$31=W11)*('Game Board'!$G$8:$G$31&gt;'Game Board'!$H$8:$H$31)*1)+SUMPRODUCT(('Game Board'!$I$8:$I$31=W9)*('Game Board'!$F$8:$F$31=W11)*('Game Board'!$H$8:$H$31&gt;'Game Board'!$G$8:$G$31)*1)</f>
        <v>0</v>
      </c>
      <c r="AA9" s="341">
        <f>SUMPRODUCT(('Game Board'!$F$8:$F$31=W9)*('Game Board'!$I$8:$I$31=W8)*('Game Board'!$G$8:$G$31='Game Board'!$H$8:$H$31)*1)+SUMPRODUCT(('Game Board'!$I$8:$I$31=W9)*('Game Board'!$F$8:$F$31=W8)*('Game Board'!$G$8:$G$31='Game Board'!$H$8:$H$31)*1)+SUMPRODUCT(('Game Board'!$F$8:$F$31=W9)*('Game Board'!$I$8:$I$31=W10)*('Game Board'!$G$8:$G$31='Game Board'!$H$8:$H$31)*1)+SUMPRODUCT(('Game Board'!$I$8:$I$31=W9)*('Game Board'!$F$8:$F$31=W10)*('Game Board'!$G$8:$G$31='Game Board'!$H$8:$H$31)*1)+SUMPRODUCT(('Game Board'!$F$8:$F$31=W9)*('Game Board'!$I$8:$I$31=W11)*('Game Board'!$G$8:$G$31='Game Board'!$H$8:$H$31)*1)+SUMPRODUCT(('Game Board'!$I$8:$I$31=W9)*('Game Board'!$F$8:$F$31=W11)*('Game Board'!$G$8:$G$31='Game Board'!$H$8:$H$31)*1)</f>
        <v>3</v>
      </c>
      <c r="AB9" s="341">
        <f>SUMPRODUCT(('Game Board'!$F$8:$F$31=W9)*('Game Board'!$I$8:$I$31=W8)*('Game Board'!$G$8:$G$31&lt;'Game Board'!$H$8:$H$31)*1)+SUMPRODUCT(('Game Board'!$I$8:$I$31=W9)*('Game Board'!$F$8:$F$31=W8)*('Game Board'!$H$8:$H$31&lt;'Game Board'!$G$8:$G$31)*1)+SUMPRODUCT(('Game Board'!$F$8:$F$31=W9)*('Game Board'!$I$8:$I$31=W10)*('Game Board'!$G$8:$G$31&lt;'Game Board'!$H$8:$H$31)*1)+SUMPRODUCT(('Game Board'!$I$8:$I$31=W9)*('Game Board'!$F$8:$F$31=W10)*('Game Board'!$H$8:$H$31&lt;'Game Board'!$G$8:$G$31)*1)+SUMPRODUCT(('Game Board'!$F$8:$F$31=W9)*('Game Board'!$I$8:$I$31=W11)*('Game Board'!$G$8:$G$31&lt;'Game Board'!$H$8:$H$31)*1)+SUMPRODUCT(('Game Board'!$I$8:$I$31=W9)*('Game Board'!$F$8:$F$31=W11)*('Game Board'!$H$8:$H$31&lt;'Game Board'!$G$8:$G$31)*1)</f>
        <v>0</v>
      </c>
      <c r="AC9" s="341">
        <f>SUMIFS('Game Board'!$G$8:$G$31,'Game Board'!$F$8:$F$31,W9,'Game Board'!$I$8:$I$31,W8)+SUMIFS('Game Board'!$G$8:$G$31,'Game Board'!$F$8:$F$31,W9,'Game Board'!$I$8:$I$31,W10)+SUMIFS('Game Board'!$G$8:$G$31,'Game Board'!$F$8:$F$31,W9,'Game Board'!$I$8:$I$31,W11)+SUMIFS('Game Board'!$H$8:$H$31,'Game Board'!$I$8:$I$31,W9,'Game Board'!$F$8:$F$31,W8)+SUMIFS('Game Board'!$H$8:$H$31,'Game Board'!$I$8:$I$31,W9,'Game Board'!$F$8:$F$31,W10)+SUMIFS('Game Board'!$H$8:$H$31,'Game Board'!$I$8:$I$31,W9,'Game Board'!$F$8:$F$31,W11)</f>
        <v>0</v>
      </c>
      <c r="AD9" s="341">
        <f>SUMIFS('Game Board'!$H$8:$H$31,'Game Board'!$F$8:$F$31,W9,'Game Board'!$I$8:$I$31,W8)+SUMIFS('Game Board'!$H$8:$H$31,'Game Board'!$F$8:$F$31,W9,'Game Board'!$I$8:$I$31,W10)+SUMIFS('Game Board'!$H$8:$H$31,'Game Board'!$F$8:$F$31,W9,'Game Board'!$I$8:$I$31,W11)+SUMIFS('Game Board'!$G$8:$G$31,'Game Board'!$I$8:$I$31,W9,'Game Board'!$F$8:$F$31,W8)+SUMIFS('Game Board'!$G$8:$G$31,'Game Board'!$I$8:$I$31,W9,'Game Board'!$F$8:$F$31,W10)+SUMIFS('Game Board'!$G$8:$G$31,'Game Board'!$I$8:$I$31,W9,'Game Board'!$F$8:$F$31,W11)</f>
        <v>0</v>
      </c>
      <c r="AE9" s="341">
        <f t="shared" si="192"/>
        <v>0</v>
      </c>
      <c r="AF9" s="341">
        <f t="shared" si="193"/>
        <v>3</v>
      </c>
      <c r="AG9" s="341">
        <f t="shared" ref="AG9" si="828">IF(W9&lt;&gt;"",SUMPRODUCT((V8:V11=V9)*(AF8:AF11&gt;AF9)*1),0)</f>
        <v>0</v>
      </c>
      <c r="AH9" s="341">
        <f t="shared" ref="AH9" si="829">IF(W9&lt;&gt;"",SUMPRODUCT((AG8:AG11=AG9)*(AE8:AE11&gt;AE9)*1),0)</f>
        <v>0</v>
      </c>
      <c r="AI9" s="341">
        <f t="shared" si="0"/>
        <v>0</v>
      </c>
      <c r="AJ9" s="341">
        <f t="shared" ref="AJ9" si="830">IF(W9&lt;&gt;"",SUMPRODUCT((AI8:AI11=AI9)*(AG8:AG11=AG9)*(AC8:AC11&gt;AC9)*1),0)</f>
        <v>0</v>
      </c>
      <c r="AK9" s="341">
        <f t="shared" si="194"/>
        <v>1</v>
      </c>
      <c r="AL9" s="341">
        <f>SUMPRODUCT(('Game Board'!$F$8:$F$31=X9)*('Game Board'!$I$8:$I$31=X10)*('Game Board'!$G$8:$G$31&gt;'Game Board'!$H$8:$H$31)*1)+SUMPRODUCT(('Game Board'!$I$8:$I$31=X9)*('Game Board'!$F$8:$F$31=X10)*('Game Board'!$H$8:$H$31&gt;'Game Board'!$G$8:$G$31)*1)+SUMPRODUCT(('Game Board'!$F$8:$F$31=X9)*('Game Board'!$I$8:$I$31=X11)*('Game Board'!$G$8:$G$31&gt;'Game Board'!$H$8:$H$31)*1)+SUMPRODUCT(('Game Board'!$I$8:$I$31=X9)*('Game Board'!$F$8:$F$31=X11)*('Game Board'!$H$8:$H$31&gt;'Game Board'!$G$8:$G$31)*1)</f>
        <v>0</v>
      </c>
      <c r="AM9" s="341">
        <f>SUMPRODUCT(('Game Board'!$F$8:$F$31=X9)*('Game Board'!$I$8:$I$31=X10)*('Game Board'!$G$8:$G$31='Game Board'!$H$8:$H$31)*1)+SUMPRODUCT(('Game Board'!$I$8:$I$31=X9)*('Game Board'!$F$8:$F$31=X10)*('Game Board'!$G$8:$G$31='Game Board'!$H$8:$H$31)*1)+SUMPRODUCT(('Game Board'!$F$8:$F$31=X9)*('Game Board'!$I$8:$I$31=X11)*('Game Board'!$G$8:$G$31='Game Board'!$H$8:$H$31)*1)+SUMPRODUCT(('Game Board'!$I$8:$I$31=X9)*('Game Board'!$F$8:$F$31=X11)*('Game Board'!$G$8:$G$31='Game Board'!$H$8:$H$31)*1)</f>
        <v>0</v>
      </c>
      <c r="AN9" s="341">
        <f>SUMPRODUCT(('Game Board'!$F$8:$F$31=X9)*('Game Board'!$I$8:$I$31=X10)*('Game Board'!$G$8:$G$31&lt;'Game Board'!$H$8:$H$31)*1)+SUMPRODUCT(('Game Board'!$I$8:$I$31=X9)*('Game Board'!$F$8:$F$31=X10)*('Game Board'!$H$8:$H$31&lt;'Game Board'!$G$8:$G$31)*1)+SUMPRODUCT(('Game Board'!$F$8:$F$31=X9)*('Game Board'!$I$8:$I$31=X11)*('Game Board'!$G$8:$G$31&lt;'Game Board'!$H$8:$H$31)*1)+SUMPRODUCT(('Game Board'!$I$8:$I$31=X9)*('Game Board'!$F$8:$F$31=X11)*('Game Board'!$H$8:$H$31&lt;'Game Board'!$G$8:$G$31)*1)</f>
        <v>0</v>
      </c>
      <c r="AO9" s="341">
        <f>SUMIFS('Game Board'!$G$8:$G$31,'Game Board'!$F$8:$F$31,X9,'Game Board'!$I$8:$I$31,X10)+SUMIFS('Game Board'!$G$8:$G$31,'Game Board'!$F$8:$F$31,X9,'Game Board'!$I$8:$I$31,X11)+SUMIFS('Game Board'!$H$8:$H$31,'Game Board'!$I$8:$I$31,X9,'Game Board'!$F$8:$F$31,X10)+SUMIFS('Game Board'!$H$8:$H$31,'Game Board'!$I$8:$I$31,X9,'Game Board'!$F$8:$F$31,X11)</f>
        <v>0</v>
      </c>
      <c r="AP9" s="341">
        <f>SUMIFS('Game Board'!$H$8:$H$31,'Game Board'!$F$8:$F$31,X9,'Game Board'!$I$8:$I$31,X10)+SUMIFS('Game Board'!$H$8:$H$31,'Game Board'!$F$8:$F$31,X9,'Game Board'!$I$8:$I$31,X11)+SUMIFS('Game Board'!$G$8:$G$31,'Game Board'!$I$8:$I$31,X9,'Game Board'!$F$8:$F$31,X10)+SUMIFS('Game Board'!$G$8:$G$31,'Game Board'!$I$8:$I$31,X9,'Game Board'!$F$8:$F$31,X11)</f>
        <v>0</v>
      </c>
      <c r="AQ9" s="341">
        <f t="shared" si="195"/>
        <v>0</v>
      </c>
      <c r="AR9" s="341">
        <f t="shared" si="196"/>
        <v>0</v>
      </c>
      <c r="AS9" s="341">
        <f t="shared" ref="AS9" si="831">IF(X9&lt;&gt;"",SUMPRODUCT((V8:V11=V9)*(AR8:AR11&gt;AR9)*1),0)</f>
        <v>0</v>
      </c>
      <c r="AT9" s="341">
        <f t="shared" ref="AT9" si="832">IF(X9&lt;&gt;"",SUMPRODUCT((AS8:AS11=AS9)*(AQ8:AQ11&gt;AQ9)*1),0)</f>
        <v>0</v>
      </c>
      <c r="AU9" s="341">
        <f t="shared" si="197"/>
        <v>0</v>
      </c>
      <c r="AV9" s="341">
        <f t="shared" ref="AV9" si="833">IF(X9&lt;&gt;"",SUMPRODUCT((AU8:AU11=AU9)*(AS8:AS11=AS9)*(AO8:AO11&gt;AO9)*1),0)</f>
        <v>0</v>
      </c>
      <c r="AW9" s="341">
        <f t="shared" si="198"/>
        <v>1</v>
      </c>
      <c r="AX9" s="341">
        <v>0</v>
      </c>
      <c r="AY9" s="341">
        <v>0</v>
      </c>
      <c r="AZ9" s="341">
        <v>0</v>
      </c>
      <c r="BA9" s="341">
        <v>0</v>
      </c>
      <c r="BB9" s="341">
        <v>0</v>
      </c>
      <c r="BC9" s="341">
        <v>0</v>
      </c>
      <c r="BD9" s="341">
        <v>0</v>
      </c>
      <c r="BE9" s="341">
        <v>0</v>
      </c>
      <c r="BF9" s="341">
        <v>0</v>
      </c>
      <c r="BG9" s="341">
        <v>0</v>
      </c>
      <c r="BH9" s="341">
        <v>0</v>
      </c>
      <c r="BI9" s="341">
        <f t="shared" si="392"/>
        <v>1</v>
      </c>
      <c r="BJ9" s="341">
        <f>SUMPRODUCT((BI8:BI11=BI9)*(A8:A11&gt;A9)*1)</f>
        <v>1</v>
      </c>
      <c r="BK9" s="341">
        <f t="shared" si="199"/>
        <v>2</v>
      </c>
      <c r="BL9" s="341" t="str">
        <f t="shared" si="200"/>
        <v>Morocco</v>
      </c>
      <c r="BM9" s="341">
        <f t="shared" ca="1" si="201"/>
        <v>0</v>
      </c>
      <c r="BN9" s="341">
        <f ca="1">SUMPRODUCT((OFFSET('Game Board'!$G$8:$G$31,0,BN$1)&lt;&gt;"")*(OFFSET('Game Board'!$F$8:$F$31,0,BN$1)=$C9)*(OFFSET('Game Board'!$G$8:$G$31,0,BN$1)&gt;OFFSET('Game Board'!$H$8:$H$31,0,BN$1))*1)+SUMPRODUCT((OFFSET('Game Board'!$G$8:$G$31,0,BN$1)&lt;&gt;"")*(OFFSET('Game Board'!$I$8:$I$31,0,BN$1)=$C9)*(OFFSET('Game Board'!$H$8:$H$31,0,BN$1)&gt;OFFSET('Game Board'!$G$8:$G$31,0,BN$1))*1)</f>
        <v>0</v>
      </c>
      <c r="BO9" s="341">
        <f ca="1">SUMPRODUCT((OFFSET('Game Board'!$G$8:$G$31,0,BN$1)&lt;&gt;"")*(OFFSET('Game Board'!$F$8:$F$31,0,BN$1)=$C9)*(OFFSET('Game Board'!$G$8:$G$31,0,BN$1)=OFFSET('Game Board'!$H$8:$H$31,0,BN$1))*1)+SUMPRODUCT((OFFSET('Game Board'!$G$8:$G$31,0,BN$1)&lt;&gt;"")*(OFFSET('Game Board'!$I$8:$I$31,0,BN$1)=$C9)*(OFFSET('Game Board'!$G$8:$G$31,0,BN$1)=OFFSET('Game Board'!$H$8:$H$31,0,BN$1))*1)</f>
        <v>0</v>
      </c>
      <c r="BP9" s="341">
        <f ca="1">SUMPRODUCT((OFFSET('Game Board'!$G$8:$G$31,0,BN$1)&lt;&gt;"")*(OFFSET('Game Board'!$F$8:$F$31,0,BN$1)=$C9)*(OFFSET('Game Board'!$G$8:$G$31,0,BN$1)&lt;OFFSET('Game Board'!$H$8:$H$31,0,BN$1))*1)+SUMPRODUCT((OFFSET('Game Board'!$G$8:$G$31,0,BN$1)&lt;&gt;"")*(OFFSET('Game Board'!$I$8:$I$31,0,BN$1)=$C9)*(OFFSET('Game Board'!$H$8:$H$31,0,BN$1)&lt;OFFSET('Game Board'!$G$8:$G$31,0,BN$1))*1)</f>
        <v>0</v>
      </c>
      <c r="BQ9" s="341">
        <f ca="1">SUMIF(OFFSET('Game Board'!$F$8:$F$31,0,BN$1),$C9,OFFSET('Game Board'!$G$8:$G$31,0,BN$1))+SUMIF(OFFSET('Game Board'!$I$8:$I$31,0,BN$1),$C9,OFFSET('Game Board'!$H$8:$H$31,0,BN$1))</f>
        <v>0</v>
      </c>
      <c r="BR9" s="341">
        <f ca="1">SUMIF(OFFSET('Game Board'!$F$8:$F$31,0,BN$1),$C9,OFFSET('Game Board'!$H$8:$H$31,0,BN$1))+SUMIF(OFFSET('Game Board'!$I$8:$I$31,0,BN$1),$C9,OFFSET('Game Board'!$G$8:$G$31,0,BN$1))</f>
        <v>0</v>
      </c>
      <c r="BS9" s="341">
        <f t="shared" ca="1" si="202"/>
        <v>0</v>
      </c>
      <c r="BT9" s="341">
        <f t="shared" ca="1" si="203"/>
        <v>0</v>
      </c>
      <c r="BU9" s="341">
        <f t="shared" ca="1" si="204"/>
        <v>11</v>
      </c>
      <c r="BV9" s="341">
        <f>'Tournament Setup'!$F11</f>
        <v>0</v>
      </c>
      <c r="BW9" s="341">
        <f ca="1">RANK(BT9,BT8:BT11)</f>
        <v>1</v>
      </c>
      <c r="BX9" s="341">
        <f ca="1">SUMPRODUCT((BW8:BW11=BW9)*(BS8:BS11&gt;BS9)*1)</f>
        <v>0</v>
      </c>
      <c r="BY9" s="341">
        <f t="shared" ca="1" si="205"/>
        <v>1</v>
      </c>
      <c r="BZ9" s="341">
        <f ca="1">SUMPRODUCT((BW8:BW11=BW9)*(BS8:BS11=BS9)*(BQ8:BQ11&gt;BQ9)*1)</f>
        <v>0</v>
      </c>
      <c r="CA9" s="341">
        <f t="shared" ca="1" si="206"/>
        <v>1</v>
      </c>
      <c r="CB9" s="341">
        <f ca="1">RANK(CA9,CA8:CA11,1)+COUNTIF(CA8:CA9,CA9)-1</f>
        <v>2</v>
      </c>
      <c r="CC9" s="341">
        <v>2</v>
      </c>
      <c r="CD9" s="341" t="str">
        <f t="shared" ref="CD9" ca="1" si="834">INDEX(BL8:BL11,MATCH(CC9,CB8:CB11,0),0)</f>
        <v>Morocco</v>
      </c>
      <c r="CE9" s="341">
        <f ca="1">INDEX(CA8:CA11,MATCH(CD9,BL8:BL11,0),0)</f>
        <v>1</v>
      </c>
      <c r="CF9" s="341" t="str">
        <f t="shared" ref="CF9" ca="1" si="835">IF(CF8&lt;&gt;"",CD9,"")</f>
        <v>Morocco</v>
      </c>
      <c r="CG9" s="341" t="str">
        <f t="shared" ref="CG9" ca="1" si="836">IF(CE10=2,CD9,"")</f>
        <v/>
      </c>
      <c r="CI9" s="341">
        <f ca="1">SUMPRODUCT((OFFSET('Game Board'!$F$8:$F$31,0,BN$1)=CF9)*(OFFSET('Game Board'!$I$8:$I$31,0,BN$1)=CF8)*(OFFSET('Game Board'!$G$8:$G$31,0,BN$1)&gt;OFFSET('Game Board'!$H$8:$H$31,0,BN$1))*1)+SUMPRODUCT((OFFSET('Game Board'!$I$8:$I$31,0,BN$1)=CF9)*(OFFSET('Game Board'!$F$8:$F$31,0,BN$1)=CF8)*(OFFSET('Game Board'!$H$8:$H$31,0,BN$1)&gt;OFFSET('Game Board'!$G$8:$G$31,0,BN$1))*1)+SUMPRODUCT((OFFSET('Game Board'!$F$8:$F$31,0,BN$1)=CF9)*(OFFSET('Game Board'!$I$8:$I$31,0,BN$1)=CF10)*(OFFSET('Game Board'!$G$8:$G$31,0,BN$1)&gt;OFFSET('Game Board'!$H$8:$H$31,0,BN$1))*1)+SUMPRODUCT((OFFSET('Game Board'!$I$8:$I$31,0,BN$1)=CF9)*(OFFSET('Game Board'!$F$8:$F$31,0,BN$1)=CF10)*(OFFSET('Game Board'!$H$8:$H$31,0,BN$1)&gt;OFFSET('Game Board'!$G$8:$G$31,0,BN$1))*1)+SUMPRODUCT((OFFSET('Game Board'!$F$8:$F$31,0,BN$1)=CF9)*(OFFSET('Game Board'!$I$8:$I$31,0,BN$1)=CF11)*(OFFSET('Game Board'!$G$8:$G$31,0,BN$1)&gt;OFFSET('Game Board'!$H$8:$H$31,0,BN$1))*1)+SUMPRODUCT((OFFSET('Game Board'!$I$8:$I$31,0,BN$1)=CF9)*(OFFSET('Game Board'!$F$8:$F$31,0,BN$1)=CF11)*(OFFSET('Game Board'!$H$8:$H$31,0,BN$1)&gt;OFFSET('Game Board'!$G$8:$G$31,0,BN$1))*1)</f>
        <v>0</v>
      </c>
      <c r="CJ9" s="341">
        <f ca="1">SUMPRODUCT((OFFSET('Game Board'!$F$8:$F$31,0,BN$1)=CF9)*(OFFSET('Game Board'!$I$8:$I$31,0,BN$1)=CF8)*(OFFSET('Game Board'!$G$8:$G$31,0,BN$1)=OFFSET('Game Board'!$H$8:$H$31,0,BN$1))*1)+SUMPRODUCT((OFFSET('Game Board'!$I$8:$I$31,0,BN$1)=CF9)*(OFFSET('Game Board'!$F$8:$F$31,0,BN$1)=CF8)*(OFFSET('Game Board'!$G$8:$G$31,0,BN$1)=OFFSET('Game Board'!$H$8:$H$31,0,BN$1))*1)+SUMPRODUCT((OFFSET('Game Board'!$F$8:$F$31,0,BN$1)=CF9)*(OFFSET('Game Board'!$I$8:$I$31,0,BN$1)=CF10)*(OFFSET('Game Board'!$G$8:$G$31,0,BN$1)=OFFSET('Game Board'!$H$8:$H$31,0,BN$1))*1)+SUMPRODUCT((OFFSET('Game Board'!$I$8:$I$31,0,BN$1)=CF9)*(OFFSET('Game Board'!$F$8:$F$31,0,BN$1)=CF10)*(OFFSET('Game Board'!$G$8:$G$31,0,BN$1)=OFFSET('Game Board'!$H$8:$H$31,0,BN$1))*1)+SUMPRODUCT((OFFSET('Game Board'!$F$8:$F$31,0,BN$1)=CF9)*(OFFSET('Game Board'!$I$8:$I$31,0,BN$1)=CF11)*(OFFSET('Game Board'!$G$8:$G$31,0,BN$1)=OFFSET('Game Board'!$H$8:$H$31,0,BN$1))*1)+SUMPRODUCT((OFFSET('Game Board'!$I$8:$I$31,0,BN$1)=CF9)*(OFFSET('Game Board'!$F$8:$F$31,0,BN$1)=CF11)*(OFFSET('Game Board'!$G$8:$G$31,0,BN$1)=OFFSET('Game Board'!$H$8:$H$31,0,BN$1))*1)</f>
        <v>3</v>
      </c>
      <c r="CK9" s="341">
        <f ca="1">SUMPRODUCT((OFFSET('Game Board'!$F$8:$F$31,0,BN$1)=CF9)*(OFFSET('Game Board'!$I$8:$I$31,0,BN$1)=CF8)*(OFFSET('Game Board'!$G$8:$G$31,0,BN$1)&lt;OFFSET('Game Board'!$H$8:$H$31,0,BN$1))*1)+SUMPRODUCT((OFFSET('Game Board'!$I$8:$I$31,0,BN$1)=CF9)*(OFFSET('Game Board'!$F$8:$F$31,0,BN$1)=CF8)*(OFFSET('Game Board'!$H$8:$H$31,0,BN$1)&lt;OFFSET('Game Board'!$G$8:$G$31,0,BN$1))*1)+SUMPRODUCT((OFFSET('Game Board'!$F$8:$F$31,0,BN$1)=CF9)*(OFFSET('Game Board'!$I$8:$I$31,0,BN$1)=CF10)*(OFFSET('Game Board'!$G$8:$G$31,0,BN$1)&lt;OFFSET('Game Board'!$H$8:$H$31,0,BN$1))*1)+SUMPRODUCT((OFFSET('Game Board'!$I$8:$I$31,0,BN$1)=CF9)*(OFFSET('Game Board'!$F$8:$F$31,0,BN$1)=CF10)*(OFFSET('Game Board'!$H$8:$H$31,0,BN$1)&lt;OFFSET('Game Board'!$G$8:$G$31,0,BN$1))*1)+SUMPRODUCT((OFFSET('Game Board'!$F$8:$F$31,0,BN$1)=CF9)*(OFFSET('Game Board'!$I$8:$I$31,0,BN$1)=CF11)*(OFFSET('Game Board'!$G$8:$G$31,0,BN$1)&lt;OFFSET('Game Board'!$H$8:$H$31,0,BN$1))*1)+SUMPRODUCT((OFFSET('Game Board'!$I$8:$I$31,0,BN$1)=CF9)*(OFFSET('Game Board'!$F$8:$F$31,0,BN$1)=CF11)*(OFFSET('Game Board'!$H$8:$H$31,0,BN$1)&lt;OFFSET('Game Board'!$G$8:$G$31,0,BN$1))*1)</f>
        <v>0</v>
      </c>
      <c r="CL9" s="341">
        <f ca="1">SUMIFS(OFFSET('Game Board'!$G$8:$G$31,0,BN$1),OFFSET('Game Board'!$F$8:$F$31,0,BN$1),CF9,OFFSET('Game Board'!$I$8:$I$31,0,BN$1),CF8)+SUMIFS(OFFSET('Game Board'!$G$8:$G$31,0,BN$1),OFFSET('Game Board'!$F$8:$F$31,0,BN$1),CF9,OFFSET('Game Board'!$I$8:$I$31,0,BN$1),CF10)+SUMIFS(OFFSET('Game Board'!$G$8:$G$31,0,BN$1),OFFSET('Game Board'!$F$8:$F$31,0,BN$1),CF9,OFFSET('Game Board'!$I$8:$I$31,0,BN$1),CF11)+SUMIFS(OFFSET('Game Board'!$H$8:$H$31,0,BN$1),OFFSET('Game Board'!$I$8:$I$31,0,BN$1),CF9,OFFSET('Game Board'!$F$8:$F$31,0,BN$1),CF8)+SUMIFS(OFFSET('Game Board'!$H$8:$H$31,0,BN$1),OFFSET('Game Board'!$I$8:$I$31,0,BN$1),CF9,OFFSET('Game Board'!$F$8:$F$31,0,BN$1),CF10)+SUMIFS(OFFSET('Game Board'!$H$8:$H$31,0,BN$1),OFFSET('Game Board'!$I$8:$I$31,0,BN$1),CF9,OFFSET('Game Board'!$F$8:$F$31,0,BN$1),CF11)</f>
        <v>0</v>
      </c>
      <c r="CM9" s="341">
        <f ca="1">SUMIFS(OFFSET('Game Board'!$H$8:$H$31,0,BN$1),OFFSET('Game Board'!$F$8:$F$31,0,BN$1),CF9,OFFSET('Game Board'!$I$8:$I$31,0,BN$1),CF8)+SUMIFS(OFFSET('Game Board'!$H$8:$H$31,0,BN$1),OFFSET('Game Board'!$F$8:$F$31,0,BN$1),CF9,OFFSET('Game Board'!$I$8:$I$31,0,BN$1),CF10)+SUMIFS(OFFSET('Game Board'!$H$8:$H$31,0,BN$1),OFFSET('Game Board'!$F$8:$F$31,0,BN$1),CF9,OFFSET('Game Board'!$I$8:$I$31,0,BN$1),CF11)+SUMIFS(OFFSET('Game Board'!$G$8:$G$31,0,BN$1),OFFSET('Game Board'!$I$8:$I$31,0,BN$1),CF9,OFFSET('Game Board'!$F$8:$F$31,0,BN$1),CF8)+SUMIFS(OFFSET('Game Board'!$G$8:$G$31,0,BN$1),OFFSET('Game Board'!$I$8:$I$31,0,BN$1),CF9,OFFSET('Game Board'!$F$8:$F$31,0,BN$1),CF10)+SUMIFS(OFFSET('Game Board'!$G$8:$G$31,0,BN$1),OFFSET('Game Board'!$I$8:$I$31,0,BN$1),CF9,OFFSET('Game Board'!$F$8:$F$31,0,BN$1),CF11)</f>
        <v>0</v>
      </c>
      <c r="CN9" s="341">
        <f t="shared" ca="1" si="207"/>
        <v>0</v>
      </c>
      <c r="CO9" s="341">
        <f t="shared" ca="1" si="208"/>
        <v>3</v>
      </c>
      <c r="CP9" s="341">
        <f t="shared" ref="CP9" ca="1" si="837">IF(CF9&lt;&gt;"",SUMPRODUCT((CE8:CE11=CE9)*(CO8:CO11&gt;CO9)*1),0)</f>
        <v>0</v>
      </c>
      <c r="CQ9" s="341">
        <f t="shared" ref="CQ9" ca="1" si="838">IF(CF9&lt;&gt;"",SUMPRODUCT((CP8:CP11=CP9)*(CN8:CN11&gt;CN9)*1),0)</f>
        <v>0</v>
      </c>
      <c r="CR9" s="341">
        <f t="shared" ca="1" si="1"/>
        <v>0</v>
      </c>
      <c r="CS9" s="341">
        <f t="shared" ref="CS9" ca="1" si="839">IF(CF9&lt;&gt;"",SUMPRODUCT((CR8:CR11=CR9)*(CP8:CP11=CP9)*(CL8:CL11&gt;CL9)*1),0)</f>
        <v>0</v>
      </c>
      <c r="CT9" s="341">
        <f t="shared" ca="1" si="209"/>
        <v>1</v>
      </c>
      <c r="CU9" s="341">
        <f ca="1">SUMPRODUCT((OFFSET('Game Board'!$F$8:$F$31,0,BN$1)=CG9)*(OFFSET('Game Board'!$I$8:$I$31,0,BN$1)=CG10)*(OFFSET('Game Board'!$G$8:$G$31,0,BN$1)&gt;OFFSET('Game Board'!$H$8:$H$31,0,BN$1))*1)+SUMPRODUCT((OFFSET('Game Board'!$I$8:$I$31,0,BN$1)=CG9)*(OFFSET('Game Board'!$F$8:$F$31,0,BN$1)=CG10)*(OFFSET('Game Board'!$H$8:$H$31,0,BN$1)&gt;OFFSET('Game Board'!$G$8:$G$31,0,BN$1))*1)+SUMPRODUCT((OFFSET('Game Board'!$F$8:$F$31,0,BN$1)=CG9)*(OFFSET('Game Board'!$I$8:$I$31,0,BN$1)=CG11)*(OFFSET('Game Board'!$G$8:$G$31,0,BN$1)&gt;OFFSET('Game Board'!$H$8:$H$31,0,BN$1))*1)+SUMPRODUCT((OFFSET('Game Board'!$I$8:$I$31,0,BN$1)=CG9)*(OFFSET('Game Board'!$F$8:$F$31,0,BN$1)=CG11)*(OFFSET('Game Board'!$H$8:$H$31,0,BN$1)&gt;OFFSET('Game Board'!$G$8:$G$31,0,BN$1))*1)</f>
        <v>0</v>
      </c>
      <c r="CV9" s="341">
        <f ca="1">SUMPRODUCT((OFFSET('Game Board'!$F$8:$F$31,0,BN$1)=CG9)*(OFFSET('Game Board'!$I$8:$I$31,0,BN$1)=CG10)*(OFFSET('Game Board'!$G$8:$G$31,0,BN$1)=OFFSET('Game Board'!$H$8:$H$31,0,BN$1))*1)+SUMPRODUCT((OFFSET('Game Board'!$I$8:$I$31,0,BN$1)=CG9)*(OFFSET('Game Board'!$F$8:$F$31,0,BN$1)=CG10)*(OFFSET('Game Board'!$G$8:$G$31,0,BN$1)=OFFSET('Game Board'!$H$8:$H$31,0,BN$1))*1)+SUMPRODUCT((OFFSET('Game Board'!$F$8:$F$31,0,BN$1)=CG9)*(OFFSET('Game Board'!$I$8:$I$31,0,BN$1)=CG11)*(OFFSET('Game Board'!$G$8:$G$31,0,BN$1)=OFFSET('Game Board'!$H$8:$H$31,0,BN$1))*1)+SUMPRODUCT((OFFSET('Game Board'!$I$8:$I$31,0,BN$1)=CG9)*(OFFSET('Game Board'!$F$8:$F$31,0,BN$1)=CG11)*(OFFSET('Game Board'!$G$8:$G$31,0,BN$1)=OFFSET('Game Board'!$H$8:$H$31,0,BN$1))*1)</f>
        <v>0</v>
      </c>
      <c r="CW9" s="341">
        <f ca="1">SUMPRODUCT((OFFSET('Game Board'!$F$8:$F$31,0,BN$1)=CG9)*(OFFSET('Game Board'!$I$8:$I$31,0,BN$1)=CG10)*(OFFSET('Game Board'!$G$8:$G$31,0,BN$1)&lt;OFFSET('Game Board'!$H$8:$H$31,0,BN$1))*1)+SUMPRODUCT((OFFSET('Game Board'!$I$8:$I$31,0,BN$1)=CG9)*(OFFSET('Game Board'!$F$8:$F$31,0,BN$1)=CG10)*(OFFSET('Game Board'!$H$8:$H$31,0,BN$1)&lt;OFFSET('Game Board'!$G$8:$G$31,0,BN$1))*1)+SUMPRODUCT((OFFSET('Game Board'!$F$8:$F$31,0,BN$1)=CG9)*(OFFSET('Game Board'!$I$8:$I$31,0,BN$1)=CG11)*(OFFSET('Game Board'!$G$8:$G$31,0,BN$1)&lt;OFFSET('Game Board'!$H$8:$H$31,0,BN$1))*1)+SUMPRODUCT((OFFSET('Game Board'!$I$8:$I$31,0,BN$1)=CG9)*(OFFSET('Game Board'!$F$8:$F$31,0,BN$1)=CG11)*(OFFSET('Game Board'!$H$8:$H$31,0,BN$1)&lt;OFFSET('Game Board'!$G$8:$G$31,0,BN$1))*1)</f>
        <v>0</v>
      </c>
      <c r="CX9" s="341">
        <f ca="1">SUMIFS(OFFSET('Game Board'!$G$8:$G$31,0,BN$1),OFFSET('Game Board'!$F$8:$F$31,0,BN$1),CG9,OFFSET('Game Board'!$I$8:$I$31,0,BN$1),CG10)+SUMIFS(OFFSET('Game Board'!$G$8:$G$31,0,BN$1),OFFSET('Game Board'!$F$8:$F$31,0,BN$1),CG9,OFFSET('Game Board'!$I$8:$I$31,0,BN$1),CG11)+SUMIFS(OFFSET('Game Board'!$H$8:$H$31,0,BN$1),OFFSET('Game Board'!$I$8:$I$31,0,BN$1),CG9,OFFSET('Game Board'!$F$8:$F$31,0,BN$1),CG10)+SUMIFS(OFFSET('Game Board'!$H$8:$H$31,0,BN$1),OFFSET('Game Board'!$I$8:$I$31,0,BN$1),CG9,OFFSET('Game Board'!$F$8:$F$31,0,BN$1),CG11)</f>
        <v>0</v>
      </c>
      <c r="CY9" s="341">
        <f ca="1">SUMIFS(OFFSET('Game Board'!$H$8:$H$31,0,BN$1),OFFSET('Game Board'!$F$8:$F$31,0,BN$1),CG9,OFFSET('Game Board'!$I$8:$I$31,0,BN$1),CG10)+SUMIFS(OFFSET('Game Board'!$H$8:$H$31,0,BN$1),OFFSET('Game Board'!$F$8:$F$31,0,BN$1),CG9,OFFSET('Game Board'!$I$8:$I$31,0,BN$1),CG11)+SUMIFS(OFFSET('Game Board'!$G$8:$G$31,0,BN$1),OFFSET('Game Board'!$I$8:$I$31,0,BN$1),CG9,OFFSET('Game Board'!$F$8:$F$31,0,BN$1),CG10)+SUMIFS(OFFSET('Game Board'!$G$8:$G$31,0,BN$1),OFFSET('Game Board'!$I$8:$I$31,0,BN$1),CG9,OFFSET('Game Board'!$F$8:$F$31,0,BN$1),CG11)</f>
        <v>0</v>
      </c>
      <c r="CZ9" s="341">
        <f t="shared" ca="1" si="210"/>
        <v>0</v>
      </c>
      <c r="DA9" s="341">
        <f t="shared" ca="1" si="211"/>
        <v>0</v>
      </c>
      <c r="DB9" s="341">
        <f t="shared" ref="DB9" ca="1" si="840">IF(CG9&lt;&gt;"",SUMPRODUCT((CE8:CE11=CE9)*(DA8:DA11&gt;DA9)*1),0)</f>
        <v>0</v>
      </c>
      <c r="DC9" s="341">
        <f t="shared" ref="DC9" ca="1" si="841">IF(CG9&lt;&gt;"",SUMPRODUCT((DB8:DB11=DB9)*(CZ8:CZ11&gt;CZ9)*1),0)</f>
        <v>0</v>
      </c>
      <c r="DD9" s="341">
        <f t="shared" ca="1" si="212"/>
        <v>0</v>
      </c>
      <c r="DE9" s="341">
        <f t="shared" ref="DE9" ca="1" si="842">IF(CG9&lt;&gt;"",SUMPRODUCT((DD8:DD11=DD9)*(DB8:DB11=DB9)*(CX8:CX11&gt;CX9)*1),0)</f>
        <v>0</v>
      </c>
      <c r="DF9" s="341">
        <f t="shared" ca="1" si="213"/>
        <v>1</v>
      </c>
      <c r="DG9" s="341">
        <v>0</v>
      </c>
      <c r="DH9" s="341">
        <v>0</v>
      </c>
      <c r="DI9" s="341">
        <v>0</v>
      </c>
      <c r="DJ9" s="341">
        <v>0</v>
      </c>
      <c r="DK9" s="341">
        <v>0</v>
      </c>
      <c r="DL9" s="341">
        <v>0</v>
      </c>
      <c r="DM9" s="341">
        <v>0</v>
      </c>
      <c r="DN9" s="341">
        <v>0</v>
      </c>
      <c r="DO9" s="341">
        <v>0</v>
      </c>
      <c r="DP9" s="341">
        <v>0</v>
      </c>
      <c r="DQ9" s="341">
        <v>0</v>
      </c>
      <c r="DR9" s="341">
        <f t="shared" ca="1" si="395"/>
        <v>1</v>
      </c>
      <c r="DS9" s="341">
        <f t="shared" ref="DS9" ca="1" si="843">SUMPRODUCT((DR8:DR11=DR9)*(BU8:BU11&gt;BU9)*1)</f>
        <v>1</v>
      </c>
      <c r="DT9" s="341">
        <f t="shared" ca="1" si="214"/>
        <v>2</v>
      </c>
      <c r="DU9" s="341" t="str">
        <f t="shared" si="215"/>
        <v>Morocco</v>
      </c>
      <c r="DV9" s="341">
        <f t="shared" ca="1" si="216"/>
        <v>0</v>
      </c>
      <c r="DW9" s="341">
        <f ca="1">SUMPRODUCT((OFFSET('Game Board'!$G$8:$G$31,0,DW$1)&lt;&gt;"")*(OFFSET('Game Board'!$F$8:$F$31,0,DW$1)=$C9)*(OFFSET('Game Board'!$G$8:$G$31,0,DW$1)&gt;OFFSET('Game Board'!$H$8:$H$31,0,DW$1))*1)+SUMPRODUCT((OFFSET('Game Board'!$G$8:$G$31,0,DW$1)&lt;&gt;"")*(OFFSET('Game Board'!$I$8:$I$31,0,DW$1)=$C9)*(OFFSET('Game Board'!$H$8:$H$31,0,DW$1)&gt;OFFSET('Game Board'!$G$8:$G$31,0,DW$1))*1)</f>
        <v>0</v>
      </c>
      <c r="DX9" s="341">
        <f ca="1">SUMPRODUCT((OFFSET('Game Board'!$G$8:$G$31,0,DW$1)&lt;&gt;"")*(OFFSET('Game Board'!$F$8:$F$31,0,DW$1)=$C9)*(OFFSET('Game Board'!$G$8:$G$31,0,DW$1)=OFFSET('Game Board'!$H$8:$H$31,0,DW$1))*1)+SUMPRODUCT((OFFSET('Game Board'!$G$8:$G$31,0,DW$1)&lt;&gt;"")*(OFFSET('Game Board'!$I$8:$I$31,0,DW$1)=$C9)*(OFFSET('Game Board'!$G$8:$G$31,0,DW$1)=OFFSET('Game Board'!$H$8:$H$31,0,DW$1))*1)</f>
        <v>0</v>
      </c>
      <c r="DY9" s="341">
        <f ca="1">SUMPRODUCT((OFFSET('Game Board'!$G$8:$G$31,0,DW$1)&lt;&gt;"")*(OFFSET('Game Board'!$F$8:$F$31,0,DW$1)=$C9)*(OFFSET('Game Board'!$G$8:$G$31,0,DW$1)&lt;OFFSET('Game Board'!$H$8:$H$31,0,DW$1))*1)+SUMPRODUCT((OFFSET('Game Board'!$G$8:$G$31,0,DW$1)&lt;&gt;"")*(OFFSET('Game Board'!$I$8:$I$31,0,DW$1)=$C9)*(OFFSET('Game Board'!$H$8:$H$31,0,DW$1)&lt;OFFSET('Game Board'!$G$8:$G$31,0,DW$1))*1)</f>
        <v>0</v>
      </c>
      <c r="DZ9" s="341">
        <f ca="1">SUMIF(OFFSET('Game Board'!$F$8:$F$31,0,DW$1),$C9,OFFSET('Game Board'!$G$8:$G$31,0,DW$1))+SUMIF(OFFSET('Game Board'!$I$8:$I$31,0,DW$1),$C9,OFFSET('Game Board'!$H$8:$H$31,0,DW$1))</f>
        <v>0</v>
      </c>
      <c r="EA9" s="341">
        <f ca="1">SUMIF(OFFSET('Game Board'!$F$8:$F$31,0,DW$1),$C9,OFFSET('Game Board'!$H$8:$H$31,0,DW$1))+SUMIF(OFFSET('Game Board'!$I$8:$I$31,0,DW$1),$C9,OFFSET('Game Board'!$G$8:$G$31,0,DW$1))</f>
        <v>0</v>
      </c>
      <c r="EB9" s="341">
        <f t="shared" ca="1" si="217"/>
        <v>0</v>
      </c>
      <c r="EC9" s="341">
        <f t="shared" ca="1" si="218"/>
        <v>0</v>
      </c>
      <c r="ED9" s="341">
        <f t="shared" ca="1" si="219"/>
        <v>11</v>
      </c>
      <c r="EE9" s="341">
        <f>'Tournament Setup'!$F11</f>
        <v>0</v>
      </c>
      <c r="EF9" s="341">
        <f ca="1">RANK(EC9,EC8:EC11)</f>
        <v>1</v>
      </c>
      <c r="EG9" s="341">
        <f ca="1">SUMPRODUCT((EF8:EF11=EF9)*(EB8:EB11&gt;EB9)*1)</f>
        <v>0</v>
      </c>
      <c r="EH9" s="341">
        <f t="shared" ca="1" si="220"/>
        <v>1</v>
      </c>
      <c r="EI9" s="341">
        <f ca="1">SUMPRODUCT((EF8:EF11=EF9)*(EB8:EB11=EB9)*(DZ8:DZ11&gt;DZ9)*1)</f>
        <v>0</v>
      </c>
      <c r="EJ9" s="341">
        <f t="shared" ca="1" si="221"/>
        <v>1</v>
      </c>
      <c r="EK9" s="341">
        <f ca="1">RANK(EJ9,EJ8:EJ11,1)+COUNTIF(EJ8:EJ9,EJ9)-1</f>
        <v>2</v>
      </c>
      <c r="EL9" s="341">
        <v>2</v>
      </c>
      <c r="EM9" s="341" t="str">
        <f t="shared" ref="EM9" ca="1" si="844">INDEX(DU8:DU11,MATCH(EL9,EK8:EK11,0),0)</f>
        <v>Morocco</v>
      </c>
      <c r="EN9" s="341">
        <f ca="1">INDEX(EJ8:EJ11,MATCH(EM9,DU8:DU11,0),0)</f>
        <v>1</v>
      </c>
      <c r="EO9" s="341" t="str">
        <f t="shared" ref="EO9" ca="1" si="845">IF(EO8&lt;&gt;"",EM9,"")</f>
        <v>Morocco</v>
      </c>
      <c r="EP9" s="341" t="str">
        <f t="shared" ref="EP9" ca="1" si="846">IF(EN10=2,EM9,"")</f>
        <v/>
      </c>
      <c r="ER9" s="341">
        <f ca="1">SUMPRODUCT((OFFSET('Game Board'!$F$8:$F$31,0,DW$1)=EO9)*(OFFSET('Game Board'!$I$8:$I$31,0,DW$1)=EO8)*(OFFSET('Game Board'!$G$8:$G$31,0,DW$1)&gt;OFFSET('Game Board'!$H$8:$H$31,0,DW$1))*1)+SUMPRODUCT((OFFSET('Game Board'!$I$8:$I$31,0,DW$1)=EO9)*(OFFSET('Game Board'!$F$8:$F$31,0,DW$1)=EO8)*(OFFSET('Game Board'!$H$8:$H$31,0,DW$1)&gt;OFFSET('Game Board'!$G$8:$G$31,0,DW$1))*1)+SUMPRODUCT((OFFSET('Game Board'!$F$8:$F$31,0,DW$1)=EO9)*(OFFSET('Game Board'!$I$8:$I$31,0,DW$1)=EO10)*(OFFSET('Game Board'!$G$8:$G$31,0,DW$1)&gt;OFFSET('Game Board'!$H$8:$H$31,0,DW$1))*1)+SUMPRODUCT((OFFSET('Game Board'!$I$8:$I$31,0,DW$1)=EO9)*(OFFSET('Game Board'!$F$8:$F$31,0,DW$1)=EO10)*(OFFSET('Game Board'!$H$8:$H$31,0,DW$1)&gt;OFFSET('Game Board'!$G$8:$G$31,0,DW$1))*1)+SUMPRODUCT((OFFSET('Game Board'!$F$8:$F$31,0,DW$1)=EO9)*(OFFSET('Game Board'!$I$8:$I$31,0,DW$1)=EO11)*(OFFSET('Game Board'!$G$8:$G$31,0,DW$1)&gt;OFFSET('Game Board'!$H$8:$H$31,0,DW$1))*1)+SUMPRODUCT((OFFSET('Game Board'!$I$8:$I$31,0,DW$1)=EO9)*(OFFSET('Game Board'!$F$8:$F$31,0,DW$1)=EO11)*(OFFSET('Game Board'!$H$8:$H$31,0,DW$1)&gt;OFFSET('Game Board'!$G$8:$G$31,0,DW$1))*1)</f>
        <v>0</v>
      </c>
      <c r="ES9" s="341">
        <f ca="1">SUMPRODUCT((OFFSET('Game Board'!$F$8:$F$31,0,DW$1)=EO9)*(OFFSET('Game Board'!$I$8:$I$31,0,DW$1)=EO8)*(OFFSET('Game Board'!$G$8:$G$31,0,DW$1)=OFFSET('Game Board'!$H$8:$H$31,0,DW$1))*1)+SUMPRODUCT((OFFSET('Game Board'!$I$8:$I$31,0,DW$1)=EO9)*(OFFSET('Game Board'!$F$8:$F$31,0,DW$1)=EO8)*(OFFSET('Game Board'!$G$8:$G$31,0,DW$1)=OFFSET('Game Board'!$H$8:$H$31,0,DW$1))*1)+SUMPRODUCT((OFFSET('Game Board'!$F$8:$F$31,0,DW$1)=EO9)*(OFFSET('Game Board'!$I$8:$I$31,0,DW$1)=EO10)*(OFFSET('Game Board'!$G$8:$G$31,0,DW$1)=OFFSET('Game Board'!$H$8:$H$31,0,DW$1))*1)+SUMPRODUCT((OFFSET('Game Board'!$I$8:$I$31,0,DW$1)=EO9)*(OFFSET('Game Board'!$F$8:$F$31,0,DW$1)=EO10)*(OFFSET('Game Board'!$G$8:$G$31,0,DW$1)=OFFSET('Game Board'!$H$8:$H$31,0,DW$1))*1)+SUMPRODUCT((OFFSET('Game Board'!$F$8:$F$31,0,DW$1)=EO9)*(OFFSET('Game Board'!$I$8:$I$31,0,DW$1)=EO11)*(OFFSET('Game Board'!$G$8:$G$31,0,DW$1)=OFFSET('Game Board'!$H$8:$H$31,0,DW$1))*1)+SUMPRODUCT((OFFSET('Game Board'!$I$8:$I$31,0,DW$1)=EO9)*(OFFSET('Game Board'!$F$8:$F$31,0,DW$1)=EO11)*(OFFSET('Game Board'!$G$8:$G$31,0,DW$1)=OFFSET('Game Board'!$H$8:$H$31,0,DW$1))*1)</f>
        <v>3</v>
      </c>
      <c r="ET9" s="341">
        <f ca="1">SUMPRODUCT((OFFSET('Game Board'!$F$8:$F$31,0,DW$1)=EO9)*(OFFSET('Game Board'!$I$8:$I$31,0,DW$1)=EO8)*(OFFSET('Game Board'!$G$8:$G$31,0,DW$1)&lt;OFFSET('Game Board'!$H$8:$H$31,0,DW$1))*1)+SUMPRODUCT((OFFSET('Game Board'!$I$8:$I$31,0,DW$1)=EO9)*(OFFSET('Game Board'!$F$8:$F$31,0,DW$1)=EO8)*(OFFSET('Game Board'!$H$8:$H$31,0,DW$1)&lt;OFFSET('Game Board'!$G$8:$G$31,0,DW$1))*1)+SUMPRODUCT((OFFSET('Game Board'!$F$8:$F$31,0,DW$1)=EO9)*(OFFSET('Game Board'!$I$8:$I$31,0,DW$1)=EO10)*(OFFSET('Game Board'!$G$8:$G$31,0,DW$1)&lt;OFFSET('Game Board'!$H$8:$H$31,0,DW$1))*1)+SUMPRODUCT((OFFSET('Game Board'!$I$8:$I$31,0,DW$1)=EO9)*(OFFSET('Game Board'!$F$8:$F$31,0,DW$1)=EO10)*(OFFSET('Game Board'!$H$8:$H$31,0,DW$1)&lt;OFFSET('Game Board'!$G$8:$G$31,0,DW$1))*1)+SUMPRODUCT((OFFSET('Game Board'!$F$8:$F$31,0,DW$1)=EO9)*(OFFSET('Game Board'!$I$8:$I$31,0,DW$1)=EO11)*(OFFSET('Game Board'!$G$8:$G$31,0,DW$1)&lt;OFFSET('Game Board'!$H$8:$H$31,0,DW$1))*1)+SUMPRODUCT((OFFSET('Game Board'!$I$8:$I$31,0,DW$1)=EO9)*(OFFSET('Game Board'!$F$8:$F$31,0,DW$1)=EO11)*(OFFSET('Game Board'!$H$8:$H$31,0,DW$1)&lt;OFFSET('Game Board'!$G$8:$G$31,0,DW$1))*1)</f>
        <v>0</v>
      </c>
      <c r="EU9" s="341">
        <f ca="1">SUMIFS(OFFSET('Game Board'!$G$8:$G$31,0,DW$1),OFFSET('Game Board'!$F$8:$F$31,0,DW$1),EO9,OFFSET('Game Board'!$I$8:$I$31,0,DW$1),EO8)+SUMIFS(OFFSET('Game Board'!$G$8:$G$31,0,DW$1),OFFSET('Game Board'!$F$8:$F$31,0,DW$1),EO9,OFFSET('Game Board'!$I$8:$I$31,0,DW$1),EO10)+SUMIFS(OFFSET('Game Board'!$G$8:$G$31,0,DW$1),OFFSET('Game Board'!$F$8:$F$31,0,DW$1),EO9,OFFSET('Game Board'!$I$8:$I$31,0,DW$1),EO11)+SUMIFS(OFFSET('Game Board'!$H$8:$H$31,0,DW$1),OFFSET('Game Board'!$I$8:$I$31,0,DW$1),EO9,OFFSET('Game Board'!$F$8:$F$31,0,DW$1),EO8)+SUMIFS(OFFSET('Game Board'!$H$8:$H$31,0,DW$1),OFFSET('Game Board'!$I$8:$I$31,0,DW$1),EO9,OFFSET('Game Board'!$F$8:$F$31,0,DW$1),EO10)+SUMIFS(OFFSET('Game Board'!$H$8:$H$31,0,DW$1),OFFSET('Game Board'!$I$8:$I$31,0,DW$1),EO9,OFFSET('Game Board'!$F$8:$F$31,0,DW$1),EO11)</f>
        <v>0</v>
      </c>
      <c r="EV9" s="341">
        <f ca="1">SUMIFS(OFFSET('Game Board'!$H$8:$H$31,0,DW$1),OFFSET('Game Board'!$F$8:$F$31,0,DW$1),EO9,OFFSET('Game Board'!$I$8:$I$31,0,DW$1),EO8)+SUMIFS(OFFSET('Game Board'!$H$8:$H$31,0,DW$1),OFFSET('Game Board'!$F$8:$F$31,0,DW$1),EO9,OFFSET('Game Board'!$I$8:$I$31,0,DW$1),EO10)+SUMIFS(OFFSET('Game Board'!$H$8:$H$31,0,DW$1),OFFSET('Game Board'!$F$8:$F$31,0,DW$1),EO9,OFFSET('Game Board'!$I$8:$I$31,0,DW$1),EO11)+SUMIFS(OFFSET('Game Board'!$G$8:$G$31,0,DW$1),OFFSET('Game Board'!$I$8:$I$31,0,DW$1),EO9,OFFSET('Game Board'!$F$8:$F$31,0,DW$1),EO8)+SUMIFS(OFFSET('Game Board'!$G$8:$G$31,0,DW$1),OFFSET('Game Board'!$I$8:$I$31,0,DW$1),EO9,OFFSET('Game Board'!$F$8:$F$31,0,DW$1),EO10)+SUMIFS(OFFSET('Game Board'!$G$8:$G$31,0,DW$1),OFFSET('Game Board'!$I$8:$I$31,0,DW$1),EO9,OFFSET('Game Board'!$F$8:$F$31,0,DW$1),EO11)</f>
        <v>0</v>
      </c>
      <c r="EW9" s="341">
        <f t="shared" ca="1" si="222"/>
        <v>0</v>
      </c>
      <c r="EX9" s="341">
        <f t="shared" ca="1" si="223"/>
        <v>3</v>
      </c>
      <c r="EY9" s="341">
        <f t="shared" ref="EY9" ca="1" si="847">IF(EO9&lt;&gt;"",SUMPRODUCT((EN8:EN11=EN9)*(EX8:EX11&gt;EX9)*1),0)</f>
        <v>0</v>
      </c>
      <c r="EZ9" s="341">
        <f t="shared" ref="EZ9" ca="1" si="848">IF(EO9&lt;&gt;"",SUMPRODUCT((EY8:EY11=EY9)*(EW8:EW11&gt;EW9)*1),0)</f>
        <v>0</v>
      </c>
      <c r="FA9" s="341">
        <f t="shared" ca="1" si="2"/>
        <v>0</v>
      </c>
      <c r="FB9" s="341">
        <f t="shared" ref="FB9" ca="1" si="849">IF(EO9&lt;&gt;"",SUMPRODUCT((FA8:FA11=FA9)*(EY8:EY11=EY9)*(EU8:EU11&gt;EU9)*1),0)</f>
        <v>0</v>
      </c>
      <c r="FC9" s="341">
        <f t="shared" ca="1" si="224"/>
        <v>1</v>
      </c>
      <c r="FD9" s="341">
        <f ca="1">SUMPRODUCT((OFFSET('Game Board'!$F$8:$F$31,0,DW$1)=EP9)*(OFFSET('Game Board'!$I$8:$I$31,0,DW$1)=EP10)*(OFFSET('Game Board'!$G$8:$G$31,0,DW$1)&gt;OFFSET('Game Board'!$H$8:$H$31,0,DW$1))*1)+SUMPRODUCT((OFFSET('Game Board'!$I$8:$I$31,0,DW$1)=EP9)*(OFFSET('Game Board'!$F$8:$F$31,0,DW$1)=EP10)*(OFFSET('Game Board'!$H$8:$H$31,0,DW$1)&gt;OFFSET('Game Board'!$G$8:$G$31,0,DW$1))*1)+SUMPRODUCT((OFFSET('Game Board'!$F$8:$F$31,0,DW$1)=EP9)*(OFFSET('Game Board'!$I$8:$I$31,0,DW$1)=EP11)*(OFFSET('Game Board'!$G$8:$G$31,0,DW$1)&gt;OFFSET('Game Board'!$H$8:$H$31,0,DW$1))*1)+SUMPRODUCT((OFFSET('Game Board'!$I$8:$I$31,0,DW$1)=EP9)*(OFFSET('Game Board'!$F$8:$F$31,0,DW$1)=EP11)*(OFFSET('Game Board'!$H$8:$H$31,0,DW$1)&gt;OFFSET('Game Board'!$G$8:$G$31,0,DW$1))*1)</f>
        <v>0</v>
      </c>
      <c r="FE9" s="341">
        <f ca="1">SUMPRODUCT((OFFSET('Game Board'!$F$8:$F$31,0,DW$1)=EP9)*(OFFSET('Game Board'!$I$8:$I$31,0,DW$1)=EP10)*(OFFSET('Game Board'!$G$8:$G$31,0,DW$1)=OFFSET('Game Board'!$H$8:$H$31,0,DW$1))*1)+SUMPRODUCT((OFFSET('Game Board'!$I$8:$I$31,0,DW$1)=EP9)*(OFFSET('Game Board'!$F$8:$F$31,0,DW$1)=EP10)*(OFFSET('Game Board'!$G$8:$G$31,0,DW$1)=OFFSET('Game Board'!$H$8:$H$31,0,DW$1))*1)+SUMPRODUCT((OFFSET('Game Board'!$F$8:$F$31,0,DW$1)=EP9)*(OFFSET('Game Board'!$I$8:$I$31,0,DW$1)=EP11)*(OFFSET('Game Board'!$G$8:$G$31,0,DW$1)=OFFSET('Game Board'!$H$8:$H$31,0,DW$1))*1)+SUMPRODUCT((OFFSET('Game Board'!$I$8:$I$31,0,DW$1)=EP9)*(OFFSET('Game Board'!$F$8:$F$31,0,DW$1)=EP11)*(OFFSET('Game Board'!$G$8:$G$31,0,DW$1)=OFFSET('Game Board'!$H$8:$H$31,0,DW$1))*1)</f>
        <v>0</v>
      </c>
      <c r="FF9" s="341">
        <f ca="1">SUMPRODUCT((OFFSET('Game Board'!$F$8:$F$31,0,DW$1)=EP9)*(OFFSET('Game Board'!$I$8:$I$31,0,DW$1)=EP10)*(OFFSET('Game Board'!$G$8:$G$31,0,DW$1)&lt;OFFSET('Game Board'!$H$8:$H$31,0,DW$1))*1)+SUMPRODUCT((OFFSET('Game Board'!$I$8:$I$31,0,DW$1)=EP9)*(OFFSET('Game Board'!$F$8:$F$31,0,DW$1)=EP10)*(OFFSET('Game Board'!$H$8:$H$31,0,DW$1)&lt;OFFSET('Game Board'!$G$8:$G$31,0,DW$1))*1)+SUMPRODUCT((OFFSET('Game Board'!$F$8:$F$31,0,DW$1)=EP9)*(OFFSET('Game Board'!$I$8:$I$31,0,DW$1)=EP11)*(OFFSET('Game Board'!$G$8:$G$31,0,DW$1)&lt;OFFSET('Game Board'!$H$8:$H$31,0,DW$1))*1)+SUMPRODUCT((OFFSET('Game Board'!$I$8:$I$31,0,DW$1)=EP9)*(OFFSET('Game Board'!$F$8:$F$31,0,DW$1)=EP11)*(OFFSET('Game Board'!$H$8:$H$31,0,DW$1)&lt;OFFSET('Game Board'!$G$8:$G$31,0,DW$1))*1)</f>
        <v>0</v>
      </c>
      <c r="FG9" s="341">
        <f ca="1">SUMIFS(OFFSET('Game Board'!$G$8:$G$31,0,DW$1),OFFSET('Game Board'!$F$8:$F$31,0,DW$1),EP9,OFFSET('Game Board'!$I$8:$I$31,0,DW$1),EP10)+SUMIFS(OFFSET('Game Board'!$G$8:$G$31,0,DW$1),OFFSET('Game Board'!$F$8:$F$31,0,DW$1),EP9,OFFSET('Game Board'!$I$8:$I$31,0,DW$1),EP11)+SUMIFS(OFFSET('Game Board'!$H$8:$H$31,0,DW$1),OFFSET('Game Board'!$I$8:$I$31,0,DW$1),EP9,OFFSET('Game Board'!$F$8:$F$31,0,DW$1),EP10)+SUMIFS(OFFSET('Game Board'!$H$8:$H$31,0,DW$1),OFFSET('Game Board'!$I$8:$I$31,0,DW$1),EP9,OFFSET('Game Board'!$F$8:$F$31,0,DW$1),EP11)</f>
        <v>0</v>
      </c>
      <c r="FH9" s="341">
        <f ca="1">SUMIFS(OFFSET('Game Board'!$H$8:$H$31,0,DW$1),OFFSET('Game Board'!$F$8:$F$31,0,DW$1),EP9,OFFSET('Game Board'!$I$8:$I$31,0,DW$1),EP10)+SUMIFS(OFFSET('Game Board'!$H$8:$H$31,0,DW$1),OFFSET('Game Board'!$F$8:$F$31,0,DW$1),EP9,OFFSET('Game Board'!$I$8:$I$31,0,DW$1),EP11)+SUMIFS(OFFSET('Game Board'!$G$8:$G$31,0,DW$1),OFFSET('Game Board'!$I$8:$I$31,0,DW$1),EP9,OFFSET('Game Board'!$F$8:$F$31,0,DW$1),EP10)+SUMIFS(OFFSET('Game Board'!$G$8:$G$31,0,DW$1),OFFSET('Game Board'!$I$8:$I$31,0,DW$1),EP9,OFFSET('Game Board'!$F$8:$F$31,0,DW$1),EP11)</f>
        <v>0</v>
      </c>
      <c r="FI9" s="341">
        <f t="shared" ca="1" si="225"/>
        <v>0</v>
      </c>
      <c r="FJ9" s="341">
        <f t="shared" ca="1" si="226"/>
        <v>0</v>
      </c>
      <c r="FK9" s="341">
        <f t="shared" ref="FK9" ca="1" si="850">IF(EP9&lt;&gt;"",SUMPRODUCT((EN8:EN11=EN9)*(FJ8:FJ11&gt;FJ9)*1),0)</f>
        <v>0</v>
      </c>
      <c r="FL9" s="341">
        <f t="shared" ref="FL9" ca="1" si="851">IF(EP9&lt;&gt;"",SUMPRODUCT((FK8:FK11=FK9)*(FI8:FI11&gt;FI9)*1),0)</f>
        <v>0</v>
      </c>
      <c r="FM9" s="341">
        <f t="shared" ca="1" si="227"/>
        <v>0</v>
      </c>
      <c r="FN9" s="341">
        <f t="shared" ref="FN9" ca="1" si="852">IF(EP9&lt;&gt;"",SUMPRODUCT((FM8:FM11=FM9)*(FK8:FK11=FK9)*(FG8:FG11&gt;FG9)*1),0)</f>
        <v>0</v>
      </c>
      <c r="FO9" s="341">
        <f t="shared" ca="1" si="228"/>
        <v>1</v>
      </c>
      <c r="FP9" s="341">
        <v>0</v>
      </c>
      <c r="FQ9" s="341">
        <v>0</v>
      </c>
      <c r="FR9" s="341">
        <v>0</v>
      </c>
      <c r="FS9" s="341">
        <v>0</v>
      </c>
      <c r="FT9" s="341">
        <v>0</v>
      </c>
      <c r="FU9" s="341">
        <v>0</v>
      </c>
      <c r="FV9" s="341">
        <v>0</v>
      </c>
      <c r="FW9" s="341">
        <v>0</v>
      </c>
      <c r="FX9" s="341">
        <v>0</v>
      </c>
      <c r="FY9" s="341">
        <v>0</v>
      </c>
      <c r="FZ9" s="341">
        <v>0</v>
      </c>
      <c r="GA9" s="341">
        <f t="shared" ca="1" si="398"/>
        <v>1</v>
      </c>
      <c r="GB9" s="341">
        <f t="shared" ref="GB9" ca="1" si="853">SUMPRODUCT((GA8:GA11=GA9)*(ED8:ED11&gt;ED9)*1)</f>
        <v>1</v>
      </c>
      <c r="GC9" s="341">
        <f t="shared" ca="1" si="229"/>
        <v>2</v>
      </c>
      <c r="GD9" s="341" t="str">
        <f t="shared" si="230"/>
        <v>Morocco</v>
      </c>
      <c r="GE9" s="341">
        <f t="shared" ca="1" si="3"/>
        <v>0</v>
      </c>
      <c r="GF9" s="341">
        <f ca="1">SUMPRODUCT((OFFSET('Game Board'!$G$8:$G$31,0,GF$1)&lt;&gt;"")*(OFFSET('Game Board'!$F$8:$F$31,0,GF$1)=$C9)*(OFFSET('Game Board'!$G$8:$G$31,0,GF$1)&gt;OFFSET('Game Board'!$H$8:$H$31,0,GF$1))*1)+SUMPRODUCT((OFFSET('Game Board'!$G$8:$G$31,0,GF$1)&lt;&gt;"")*(OFFSET('Game Board'!$I$8:$I$31,0,GF$1)=$C9)*(OFFSET('Game Board'!$H$8:$H$31,0,GF$1)&gt;OFFSET('Game Board'!$G$8:$G$31,0,GF$1))*1)</f>
        <v>0</v>
      </c>
      <c r="GG9" s="341">
        <f ca="1">SUMPRODUCT((OFFSET('Game Board'!$G$8:$G$31,0,GF$1)&lt;&gt;"")*(OFFSET('Game Board'!$F$8:$F$31,0,GF$1)=$C9)*(OFFSET('Game Board'!$G$8:$G$31,0,GF$1)=OFFSET('Game Board'!$H$8:$H$31,0,GF$1))*1)+SUMPRODUCT((OFFSET('Game Board'!$G$8:$G$31,0,GF$1)&lt;&gt;"")*(OFFSET('Game Board'!$I$8:$I$31,0,GF$1)=$C9)*(OFFSET('Game Board'!$G$8:$G$31,0,GF$1)=OFFSET('Game Board'!$H$8:$H$31,0,GF$1))*1)</f>
        <v>0</v>
      </c>
      <c r="GH9" s="341">
        <f ca="1">SUMPRODUCT((OFFSET('Game Board'!$G$8:$G$31,0,GF$1)&lt;&gt;"")*(OFFSET('Game Board'!$F$8:$F$31,0,GF$1)=$C9)*(OFFSET('Game Board'!$G$8:$G$31,0,GF$1)&lt;OFFSET('Game Board'!$H$8:$H$31,0,GF$1))*1)+SUMPRODUCT((OFFSET('Game Board'!$G$8:$G$31,0,GF$1)&lt;&gt;"")*(OFFSET('Game Board'!$I$8:$I$31,0,GF$1)=$C9)*(OFFSET('Game Board'!$H$8:$H$31,0,GF$1)&lt;OFFSET('Game Board'!$G$8:$G$31,0,GF$1))*1)</f>
        <v>0</v>
      </c>
      <c r="GI9" s="341">
        <f ca="1">SUMIF(OFFSET('Game Board'!$F$8:$F$31,0,GF$1),$C9,OFFSET('Game Board'!$G$8:$G$31,0,GF$1))+SUMIF(OFFSET('Game Board'!$I$8:$I$31,0,GF$1),$C9,OFFSET('Game Board'!$H$8:$H$31,0,GF$1))</f>
        <v>0</v>
      </c>
      <c r="GJ9" s="341">
        <f ca="1">SUMIF(OFFSET('Game Board'!$F$8:$F$31,0,GF$1),$C9,OFFSET('Game Board'!$H$8:$H$31,0,GF$1))+SUMIF(OFFSET('Game Board'!$I$8:$I$31,0,GF$1),$C9,OFFSET('Game Board'!$G$8:$G$31,0,GF$1))</f>
        <v>0</v>
      </c>
      <c r="GK9" s="341">
        <f t="shared" ca="1" si="4"/>
        <v>0</v>
      </c>
      <c r="GL9" s="341">
        <f t="shared" ca="1" si="5"/>
        <v>0</v>
      </c>
      <c r="GM9" s="341">
        <f t="shared" ca="1" si="231"/>
        <v>11</v>
      </c>
      <c r="GN9" s="341">
        <f>'Tournament Setup'!$F11</f>
        <v>0</v>
      </c>
      <c r="GO9" s="341">
        <f t="shared" ref="GO9" ca="1" si="854">RANK(GL9,GL8:GL11)</f>
        <v>1</v>
      </c>
      <c r="GP9" s="341">
        <f t="shared" ref="GP9" ca="1" si="855">SUMPRODUCT((GO8:GO11=GO9)*(GK8:GK11&gt;GK9)*1)</f>
        <v>0</v>
      </c>
      <c r="GQ9" s="341">
        <f t="shared" ca="1" si="8"/>
        <v>1</v>
      </c>
      <c r="GR9" s="341">
        <f t="shared" ref="GR9" ca="1" si="856">SUMPRODUCT((GO8:GO11=GO9)*(GK8:GK11=GK9)*(GI8:GI11&gt;GI9)*1)</f>
        <v>0</v>
      </c>
      <c r="GS9" s="341">
        <f t="shared" ca="1" si="10"/>
        <v>1</v>
      </c>
      <c r="GT9" s="341">
        <f t="shared" ref="GT9" ca="1" si="857">RANK(GS9,GS8:GS11,1)+COUNTIF(GS8:GS9,GS9)-1</f>
        <v>2</v>
      </c>
      <c r="GU9" s="341">
        <v>2</v>
      </c>
      <c r="GV9" s="341" t="str">
        <f t="shared" ref="GV9" ca="1" si="858">INDEX(GD8:GD11,MATCH(GU9,GT8:GT11,0),0)</f>
        <v>Morocco</v>
      </c>
      <c r="GW9" s="341">
        <f t="shared" ref="GW9" ca="1" si="859">INDEX(GS8:GS11,MATCH(GV9,GD8:GD11,0),0)</f>
        <v>1</v>
      </c>
      <c r="GX9" s="341" t="str">
        <f t="shared" ref="GX9" ca="1" si="860">IF(GX8&lt;&gt;"",GV9,"")</f>
        <v>Morocco</v>
      </c>
      <c r="GY9" s="341" t="str">
        <f t="shared" ref="GY9" ca="1" si="861">IF(GW10=2,GV9,"")</f>
        <v/>
      </c>
      <c r="HA9" s="341">
        <f ca="1">SUMPRODUCT((OFFSET('Game Board'!$F$8:$F$31,0,GF$1)=GX9)*(OFFSET('Game Board'!$I$8:$I$31,0,GF$1)=GX8)*(OFFSET('Game Board'!$G$8:$G$31,0,GF$1)&gt;OFFSET('Game Board'!$H$8:$H$31,0,GF$1))*1)+SUMPRODUCT((OFFSET('Game Board'!$I$8:$I$31,0,GF$1)=GX9)*(OFFSET('Game Board'!$F$8:$F$31,0,GF$1)=GX8)*(OFFSET('Game Board'!$H$8:$H$31,0,GF$1)&gt;OFFSET('Game Board'!$G$8:$G$31,0,GF$1))*1)+SUMPRODUCT((OFFSET('Game Board'!$F$8:$F$31,0,GF$1)=GX9)*(OFFSET('Game Board'!$I$8:$I$31,0,GF$1)=GX10)*(OFFSET('Game Board'!$G$8:$G$31,0,GF$1)&gt;OFFSET('Game Board'!$H$8:$H$31,0,GF$1))*1)+SUMPRODUCT((OFFSET('Game Board'!$I$8:$I$31,0,GF$1)=GX9)*(OFFSET('Game Board'!$F$8:$F$31,0,GF$1)=GX10)*(OFFSET('Game Board'!$H$8:$H$31,0,GF$1)&gt;OFFSET('Game Board'!$G$8:$G$31,0,GF$1))*1)+SUMPRODUCT((OFFSET('Game Board'!$F$8:$F$31,0,GF$1)=GX9)*(OFFSET('Game Board'!$I$8:$I$31,0,GF$1)=GX11)*(OFFSET('Game Board'!$G$8:$G$31,0,GF$1)&gt;OFFSET('Game Board'!$H$8:$H$31,0,GF$1))*1)+SUMPRODUCT((OFFSET('Game Board'!$I$8:$I$31,0,GF$1)=GX9)*(OFFSET('Game Board'!$F$8:$F$31,0,GF$1)=GX11)*(OFFSET('Game Board'!$H$8:$H$31,0,GF$1)&gt;OFFSET('Game Board'!$G$8:$G$31,0,GF$1))*1)</f>
        <v>0</v>
      </c>
      <c r="HB9" s="341">
        <f ca="1">SUMPRODUCT((OFFSET('Game Board'!$F$8:$F$31,0,GF$1)=GX9)*(OFFSET('Game Board'!$I$8:$I$31,0,GF$1)=GX8)*(OFFSET('Game Board'!$G$8:$G$31,0,GF$1)=OFFSET('Game Board'!$H$8:$H$31,0,GF$1))*1)+SUMPRODUCT((OFFSET('Game Board'!$I$8:$I$31,0,GF$1)=GX9)*(OFFSET('Game Board'!$F$8:$F$31,0,GF$1)=GX8)*(OFFSET('Game Board'!$G$8:$G$31,0,GF$1)=OFFSET('Game Board'!$H$8:$H$31,0,GF$1))*1)+SUMPRODUCT((OFFSET('Game Board'!$F$8:$F$31,0,GF$1)=GX9)*(OFFSET('Game Board'!$I$8:$I$31,0,GF$1)=GX10)*(OFFSET('Game Board'!$G$8:$G$31,0,GF$1)=OFFSET('Game Board'!$H$8:$H$31,0,GF$1))*1)+SUMPRODUCT((OFFSET('Game Board'!$I$8:$I$31,0,GF$1)=GX9)*(OFFSET('Game Board'!$F$8:$F$31,0,GF$1)=GX10)*(OFFSET('Game Board'!$G$8:$G$31,0,GF$1)=OFFSET('Game Board'!$H$8:$H$31,0,GF$1))*1)+SUMPRODUCT((OFFSET('Game Board'!$F$8:$F$31,0,GF$1)=GX9)*(OFFSET('Game Board'!$I$8:$I$31,0,GF$1)=GX11)*(OFFSET('Game Board'!$G$8:$G$31,0,GF$1)=OFFSET('Game Board'!$H$8:$H$31,0,GF$1))*1)+SUMPRODUCT((OFFSET('Game Board'!$I$8:$I$31,0,GF$1)=GX9)*(OFFSET('Game Board'!$F$8:$F$31,0,GF$1)=GX11)*(OFFSET('Game Board'!$G$8:$G$31,0,GF$1)=OFFSET('Game Board'!$H$8:$H$31,0,GF$1))*1)</f>
        <v>3</v>
      </c>
      <c r="HC9" s="341">
        <f ca="1">SUMPRODUCT((OFFSET('Game Board'!$F$8:$F$31,0,GF$1)=GX9)*(OFFSET('Game Board'!$I$8:$I$31,0,GF$1)=GX8)*(OFFSET('Game Board'!$G$8:$G$31,0,GF$1)&lt;OFFSET('Game Board'!$H$8:$H$31,0,GF$1))*1)+SUMPRODUCT((OFFSET('Game Board'!$I$8:$I$31,0,GF$1)=GX9)*(OFFSET('Game Board'!$F$8:$F$31,0,GF$1)=GX8)*(OFFSET('Game Board'!$H$8:$H$31,0,GF$1)&lt;OFFSET('Game Board'!$G$8:$G$31,0,GF$1))*1)+SUMPRODUCT((OFFSET('Game Board'!$F$8:$F$31,0,GF$1)=GX9)*(OFFSET('Game Board'!$I$8:$I$31,0,GF$1)=GX10)*(OFFSET('Game Board'!$G$8:$G$31,0,GF$1)&lt;OFFSET('Game Board'!$H$8:$H$31,0,GF$1))*1)+SUMPRODUCT((OFFSET('Game Board'!$I$8:$I$31,0,GF$1)=GX9)*(OFFSET('Game Board'!$F$8:$F$31,0,GF$1)=GX10)*(OFFSET('Game Board'!$H$8:$H$31,0,GF$1)&lt;OFFSET('Game Board'!$G$8:$G$31,0,GF$1))*1)+SUMPRODUCT((OFFSET('Game Board'!$F$8:$F$31,0,GF$1)=GX9)*(OFFSET('Game Board'!$I$8:$I$31,0,GF$1)=GX11)*(OFFSET('Game Board'!$G$8:$G$31,0,GF$1)&lt;OFFSET('Game Board'!$H$8:$H$31,0,GF$1))*1)+SUMPRODUCT((OFFSET('Game Board'!$I$8:$I$31,0,GF$1)=GX9)*(OFFSET('Game Board'!$F$8:$F$31,0,GF$1)=GX11)*(OFFSET('Game Board'!$H$8:$H$31,0,GF$1)&lt;OFFSET('Game Board'!$G$8:$G$31,0,GF$1))*1)</f>
        <v>0</v>
      </c>
      <c r="HD9" s="341">
        <f ca="1">SUMIFS(OFFSET('Game Board'!$G$8:$G$31,0,GF$1),OFFSET('Game Board'!$F$8:$F$31,0,GF$1),GX9,OFFSET('Game Board'!$I$8:$I$31,0,GF$1),GX8)+SUMIFS(OFFSET('Game Board'!$G$8:$G$31,0,GF$1),OFFSET('Game Board'!$F$8:$F$31,0,GF$1),GX9,OFFSET('Game Board'!$I$8:$I$31,0,GF$1),GX10)+SUMIFS(OFFSET('Game Board'!$G$8:$G$31,0,GF$1),OFFSET('Game Board'!$F$8:$F$31,0,GF$1),GX9,OFFSET('Game Board'!$I$8:$I$31,0,GF$1),GX11)+SUMIFS(OFFSET('Game Board'!$H$8:$H$31,0,GF$1),OFFSET('Game Board'!$I$8:$I$31,0,GF$1),GX9,OFFSET('Game Board'!$F$8:$F$31,0,GF$1),GX8)+SUMIFS(OFFSET('Game Board'!$H$8:$H$31,0,GF$1),OFFSET('Game Board'!$I$8:$I$31,0,GF$1),GX9,OFFSET('Game Board'!$F$8:$F$31,0,GF$1),GX10)+SUMIFS(OFFSET('Game Board'!$H$8:$H$31,0,GF$1),OFFSET('Game Board'!$I$8:$I$31,0,GF$1),GX9,OFFSET('Game Board'!$F$8:$F$31,0,GF$1),GX11)</f>
        <v>0</v>
      </c>
      <c r="HE9" s="341">
        <f ca="1">SUMIFS(OFFSET('Game Board'!$H$8:$H$31,0,GF$1),OFFSET('Game Board'!$F$8:$F$31,0,GF$1),GX9,OFFSET('Game Board'!$I$8:$I$31,0,GF$1),GX8)+SUMIFS(OFFSET('Game Board'!$H$8:$H$31,0,GF$1),OFFSET('Game Board'!$F$8:$F$31,0,GF$1),GX9,OFFSET('Game Board'!$I$8:$I$31,0,GF$1),GX10)+SUMIFS(OFFSET('Game Board'!$H$8:$H$31,0,GF$1),OFFSET('Game Board'!$F$8:$F$31,0,GF$1),GX9,OFFSET('Game Board'!$I$8:$I$31,0,GF$1),GX11)+SUMIFS(OFFSET('Game Board'!$G$8:$G$31,0,GF$1),OFFSET('Game Board'!$I$8:$I$31,0,GF$1),GX9,OFFSET('Game Board'!$F$8:$F$31,0,GF$1),GX8)+SUMIFS(OFFSET('Game Board'!$G$8:$G$31,0,GF$1),OFFSET('Game Board'!$I$8:$I$31,0,GF$1),GX9,OFFSET('Game Board'!$F$8:$F$31,0,GF$1),GX10)+SUMIFS(OFFSET('Game Board'!$G$8:$G$31,0,GF$1),OFFSET('Game Board'!$I$8:$I$31,0,GF$1),GX9,OFFSET('Game Board'!$F$8:$F$31,0,GF$1),GX11)</f>
        <v>0</v>
      </c>
      <c r="HF9" s="341">
        <f t="shared" ca="1" si="15"/>
        <v>0</v>
      </c>
      <c r="HG9" s="341">
        <f t="shared" ca="1" si="16"/>
        <v>3</v>
      </c>
      <c r="HH9" s="341">
        <f t="shared" ref="HH9" ca="1" si="862">IF(GX9&lt;&gt;"",SUMPRODUCT((GW8:GW11=GW9)*(HG8:HG11&gt;HG9)*1),0)</f>
        <v>0</v>
      </c>
      <c r="HI9" s="341">
        <f t="shared" ref="HI9" ca="1" si="863">IF(GX9&lt;&gt;"",SUMPRODUCT((HH8:HH11=HH9)*(HF8:HF11&gt;HF9)*1),0)</f>
        <v>0</v>
      </c>
      <c r="HJ9" s="341">
        <f t="shared" ca="1" si="19"/>
        <v>0</v>
      </c>
      <c r="HK9" s="341">
        <f t="shared" ref="HK9" ca="1" si="864">IF(GX9&lt;&gt;"",SUMPRODUCT((HJ8:HJ11=HJ9)*(HH8:HH11=HH9)*(HD8:HD11&gt;HD9)*1),0)</f>
        <v>0</v>
      </c>
      <c r="HL9" s="341">
        <f t="shared" ca="1" si="21"/>
        <v>1</v>
      </c>
      <c r="HM9" s="341">
        <f ca="1">SUMPRODUCT((OFFSET('Game Board'!$F$8:$F$31,0,GF$1)=GY9)*(OFFSET('Game Board'!$I$8:$I$31,0,GF$1)=GY10)*(OFFSET('Game Board'!$G$8:$G$31,0,GF$1)&gt;OFFSET('Game Board'!$H$8:$H$31,0,GF$1))*1)+SUMPRODUCT((OFFSET('Game Board'!$I$8:$I$31,0,GF$1)=GY9)*(OFFSET('Game Board'!$F$8:$F$31,0,GF$1)=GY10)*(OFFSET('Game Board'!$H$8:$H$31,0,GF$1)&gt;OFFSET('Game Board'!$G$8:$G$31,0,GF$1))*1)+SUMPRODUCT((OFFSET('Game Board'!$F$8:$F$31,0,GF$1)=GY9)*(OFFSET('Game Board'!$I$8:$I$31,0,GF$1)=GY11)*(OFFSET('Game Board'!$G$8:$G$31,0,GF$1)&gt;OFFSET('Game Board'!$H$8:$H$31,0,GF$1))*1)+SUMPRODUCT((OFFSET('Game Board'!$I$8:$I$31,0,GF$1)=GY9)*(OFFSET('Game Board'!$F$8:$F$31,0,GF$1)=GY11)*(OFFSET('Game Board'!$H$8:$H$31,0,GF$1)&gt;OFFSET('Game Board'!$G$8:$G$31,0,GF$1))*1)</f>
        <v>0</v>
      </c>
      <c r="HN9" s="341">
        <f ca="1">SUMPRODUCT((OFFSET('Game Board'!$F$8:$F$31,0,GF$1)=GY9)*(OFFSET('Game Board'!$I$8:$I$31,0,GF$1)=GY10)*(OFFSET('Game Board'!$G$8:$G$31,0,GF$1)=OFFSET('Game Board'!$H$8:$H$31,0,GF$1))*1)+SUMPRODUCT((OFFSET('Game Board'!$I$8:$I$31,0,GF$1)=GY9)*(OFFSET('Game Board'!$F$8:$F$31,0,GF$1)=GY10)*(OFFSET('Game Board'!$G$8:$G$31,0,GF$1)=OFFSET('Game Board'!$H$8:$H$31,0,GF$1))*1)+SUMPRODUCT((OFFSET('Game Board'!$F$8:$F$31,0,GF$1)=GY9)*(OFFSET('Game Board'!$I$8:$I$31,0,GF$1)=GY11)*(OFFSET('Game Board'!$G$8:$G$31,0,GF$1)=OFFSET('Game Board'!$H$8:$H$31,0,GF$1))*1)+SUMPRODUCT((OFFSET('Game Board'!$I$8:$I$31,0,GF$1)=GY9)*(OFFSET('Game Board'!$F$8:$F$31,0,GF$1)=GY11)*(OFFSET('Game Board'!$G$8:$G$31,0,GF$1)=OFFSET('Game Board'!$H$8:$H$31,0,GF$1))*1)</f>
        <v>0</v>
      </c>
      <c r="HO9" s="341">
        <f ca="1">SUMPRODUCT((OFFSET('Game Board'!$F$8:$F$31,0,GF$1)=GY9)*(OFFSET('Game Board'!$I$8:$I$31,0,GF$1)=GY10)*(OFFSET('Game Board'!$G$8:$G$31,0,GF$1)&lt;OFFSET('Game Board'!$H$8:$H$31,0,GF$1))*1)+SUMPRODUCT((OFFSET('Game Board'!$I$8:$I$31,0,GF$1)=GY9)*(OFFSET('Game Board'!$F$8:$F$31,0,GF$1)=GY10)*(OFFSET('Game Board'!$H$8:$H$31,0,GF$1)&lt;OFFSET('Game Board'!$G$8:$G$31,0,GF$1))*1)+SUMPRODUCT((OFFSET('Game Board'!$F$8:$F$31,0,GF$1)=GY9)*(OFFSET('Game Board'!$I$8:$I$31,0,GF$1)=GY11)*(OFFSET('Game Board'!$G$8:$G$31,0,GF$1)&lt;OFFSET('Game Board'!$H$8:$H$31,0,GF$1))*1)+SUMPRODUCT((OFFSET('Game Board'!$I$8:$I$31,0,GF$1)=GY9)*(OFFSET('Game Board'!$F$8:$F$31,0,GF$1)=GY11)*(OFFSET('Game Board'!$H$8:$H$31,0,GF$1)&lt;OFFSET('Game Board'!$G$8:$G$31,0,GF$1))*1)</f>
        <v>0</v>
      </c>
      <c r="HP9" s="341">
        <f ca="1">SUMIFS(OFFSET('Game Board'!$G$8:$G$31,0,GF$1),OFFSET('Game Board'!$F$8:$F$31,0,GF$1),GY9,OFFSET('Game Board'!$I$8:$I$31,0,GF$1),GY10)+SUMIFS(OFFSET('Game Board'!$G$8:$G$31,0,GF$1),OFFSET('Game Board'!$F$8:$F$31,0,GF$1),GY9,OFFSET('Game Board'!$I$8:$I$31,0,GF$1),GY11)+SUMIFS(OFFSET('Game Board'!$H$8:$H$31,0,GF$1),OFFSET('Game Board'!$I$8:$I$31,0,GF$1),GY9,OFFSET('Game Board'!$F$8:$F$31,0,GF$1),GY10)+SUMIFS(OFFSET('Game Board'!$H$8:$H$31,0,GF$1),OFFSET('Game Board'!$I$8:$I$31,0,GF$1),GY9,OFFSET('Game Board'!$F$8:$F$31,0,GF$1),GY11)</f>
        <v>0</v>
      </c>
      <c r="HQ9" s="341">
        <f ca="1">SUMIFS(OFFSET('Game Board'!$H$8:$H$31,0,GF$1),OFFSET('Game Board'!$F$8:$F$31,0,GF$1),GY9,OFFSET('Game Board'!$I$8:$I$31,0,GF$1),GY10)+SUMIFS(OFFSET('Game Board'!$H$8:$H$31,0,GF$1),OFFSET('Game Board'!$F$8:$F$31,0,GF$1),GY9,OFFSET('Game Board'!$I$8:$I$31,0,GF$1),GY11)+SUMIFS(OFFSET('Game Board'!$G$8:$G$31,0,GF$1),OFFSET('Game Board'!$I$8:$I$31,0,GF$1),GY9,OFFSET('Game Board'!$F$8:$F$31,0,GF$1),GY10)+SUMIFS(OFFSET('Game Board'!$G$8:$G$31,0,GF$1),OFFSET('Game Board'!$I$8:$I$31,0,GF$1),GY9,OFFSET('Game Board'!$F$8:$F$31,0,GF$1),GY11)</f>
        <v>0</v>
      </c>
      <c r="HR9" s="341">
        <f t="shared" ca="1" si="243"/>
        <v>0</v>
      </c>
      <c r="HS9" s="341">
        <f t="shared" ca="1" si="244"/>
        <v>0</v>
      </c>
      <c r="HT9" s="341">
        <f t="shared" ref="HT9" ca="1" si="865">IF(GY9&lt;&gt;"",SUMPRODUCT((GW8:GW11=GW9)*(HS8:HS11&gt;HS9)*1),0)</f>
        <v>0</v>
      </c>
      <c r="HU9" s="341">
        <f t="shared" ref="HU9" ca="1" si="866">IF(GY9&lt;&gt;"",SUMPRODUCT((HT8:HT11=HT9)*(HR8:HR11&gt;HR9)*1),0)</f>
        <v>0</v>
      </c>
      <c r="HV9" s="341">
        <f t="shared" ca="1" si="247"/>
        <v>0</v>
      </c>
      <c r="HW9" s="341">
        <f t="shared" ref="HW9" ca="1" si="867">IF(GY9&lt;&gt;"",SUMPRODUCT((HV8:HV11=HV9)*(HT8:HT11=HT9)*(HP8:HP11&gt;HP9)*1),0)</f>
        <v>0</v>
      </c>
      <c r="HX9" s="341">
        <f t="shared" ca="1" si="22"/>
        <v>1</v>
      </c>
      <c r="HY9" s="341">
        <v>0</v>
      </c>
      <c r="HZ9" s="341">
        <v>0</v>
      </c>
      <c r="IA9" s="341">
        <v>0</v>
      </c>
      <c r="IB9" s="341">
        <v>0</v>
      </c>
      <c r="IC9" s="341">
        <v>0</v>
      </c>
      <c r="ID9" s="341">
        <v>0</v>
      </c>
      <c r="IE9" s="341">
        <v>0</v>
      </c>
      <c r="IF9" s="341">
        <v>0</v>
      </c>
      <c r="IG9" s="341">
        <v>0</v>
      </c>
      <c r="IH9" s="341">
        <v>0</v>
      </c>
      <c r="II9" s="341">
        <v>0</v>
      </c>
      <c r="IJ9" s="341">
        <f t="shared" ca="1" si="23"/>
        <v>1</v>
      </c>
      <c r="IK9" s="341">
        <f t="shared" ref="IK9" ca="1" si="868">SUMPRODUCT((IJ8:IJ11=IJ9)*(GM8:GM11&gt;GM9)*1)</f>
        <v>1</v>
      </c>
      <c r="IL9" s="341">
        <f t="shared" ca="1" si="25"/>
        <v>2</v>
      </c>
      <c r="IM9" s="341" t="str">
        <f t="shared" si="250"/>
        <v>Morocco</v>
      </c>
      <c r="IN9" s="341">
        <f t="shared" ca="1" si="26"/>
        <v>0</v>
      </c>
      <c r="IO9" s="341">
        <f ca="1">SUMPRODUCT((OFFSET('Game Board'!$G$8:$G$31,0,IO$1)&lt;&gt;"")*(OFFSET('Game Board'!$F$8:$F$31,0,IO$1)=$C9)*(OFFSET('Game Board'!$G$8:$G$31,0,IO$1)&gt;OFFSET('Game Board'!$H$8:$H$31,0,IO$1))*1)+SUMPRODUCT((OFFSET('Game Board'!$G$8:$G$31,0,IO$1)&lt;&gt;"")*(OFFSET('Game Board'!$I$8:$I$31,0,IO$1)=$C9)*(OFFSET('Game Board'!$H$8:$H$31,0,IO$1)&gt;OFFSET('Game Board'!$G$8:$G$31,0,IO$1))*1)</f>
        <v>0</v>
      </c>
      <c r="IP9" s="341">
        <f ca="1">SUMPRODUCT((OFFSET('Game Board'!$G$8:$G$31,0,IO$1)&lt;&gt;"")*(OFFSET('Game Board'!$F$8:$F$31,0,IO$1)=$C9)*(OFFSET('Game Board'!$G$8:$G$31,0,IO$1)=OFFSET('Game Board'!$H$8:$H$31,0,IO$1))*1)+SUMPRODUCT((OFFSET('Game Board'!$G$8:$G$31,0,IO$1)&lt;&gt;"")*(OFFSET('Game Board'!$I$8:$I$31,0,IO$1)=$C9)*(OFFSET('Game Board'!$G$8:$G$31,0,IO$1)=OFFSET('Game Board'!$H$8:$H$31,0,IO$1))*1)</f>
        <v>0</v>
      </c>
      <c r="IQ9" s="341">
        <f ca="1">SUMPRODUCT((OFFSET('Game Board'!$G$8:$G$31,0,IO$1)&lt;&gt;"")*(OFFSET('Game Board'!$F$8:$F$31,0,IO$1)=$C9)*(OFFSET('Game Board'!$G$8:$G$31,0,IO$1)&lt;OFFSET('Game Board'!$H$8:$H$31,0,IO$1))*1)+SUMPRODUCT((OFFSET('Game Board'!$G$8:$G$31,0,IO$1)&lt;&gt;"")*(OFFSET('Game Board'!$I$8:$I$31,0,IO$1)=$C9)*(OFFSET('Game Board'!$H$8:$H$31,0,IO$1)&lt;OFFSET('Game Board'!$G$8:$G$31,0,IO$1))*1)</f>
        <v>0</v>
      </c>
      <c r="IR9" s="341">
        <f ca="1">SUMIF(OFFSET('Game Board'!$F$8:$F$31,0,IO$1),$C9,OFFSET('Game Board'!$G$8:$G$31,0,IO$1))+SUMIF(OFFSET('Game Board'!$I$8:$I$31,0,IO$1),$C9,OFFSET('Game Board'!$H$8:$H$31,0,IO$1))</f>
        <v>0</v>
      </c>
      <c r="IS9" s="341">
        <f ca="1">SUMIF(OFFSET('Game Board'!$F$8:$F$31,0,IO$1),$C9,OFFSET('Game Board'!$H$8:$H$31,0,IO$1))+SUMIF(OFFSET('Game Board'!$I$8:$I$31,0,IO$1),$C9,OFFSET('Game Board'!$G$8:$G$31,0,IO$1))</f>
        <v>0</v>
      </c>
      <c r="IT9" s="341">
        <f t="shared" ca="1" si="27"/>
        <v>0</v>
      </c>
      <c r="IU9" s="341">
        <f t="shared" ca="1" si="28"/>
        <v>0</v>
      </c>
      <c r="IV9" s="341">
        <f t="shared" ca="1" si="251"/>
        <v>11</v>
      </c>
      <c r="IW9" s="341">
        <f>'Tournament Setup'!$F11</f>
        <v>0</v>
      </c>
      <c r="IX9" s="341">
        <f t="shared" ref="IX9" ca="1" si="869">RANK(IU9,IU8:IU11)</f>
        <v>1</v>
      </c>
      <c r="IY9" s="341">
        <f t="shared" ref="IY9" ca="1" si="870">SUMPRODUCT((IX8:IX11=IX9)*(IT8:IT11&gt;IT9)*1)</f>
        <v>0</v>
      </c>
      <c r="IZ9" s="341">
        <f t="shared" ca="1" si="31"/>
        <v>1</v>
      </c>
      <c r="JA9" s="341">
        <f t="shared" ref="JA9" ca="1" si="871">SUMPRODUCT((IX8:IX11=IX9)*(IT8:IT11=IT9)*(IR8:IR11&gt;IR9)*1)</f>
        <v>0</v>
      </c>
      <c r="JB9" s="341">
        <f t="shared" ca="1" si="33"/>
        <v>1</v>
      </c>
      <c r="JC9" s="341">
        <f t="shared" ref="JC9" ca="1" si="872">RANK(JB9,JB8:JB11,1)+COUNTIF(JB8:JB9,JB9)-1</f>
        <v>2</v>
      </c>
      <c r="JD9" s="341">
        <v>2</v>
      </c>
      <c r="JE9" s="341" t="str">
        <f t="shared" ref="JE9" ca="1" si="873">INDEX(IM8:IM11,MATCH(JD9,JC8:JC11,0),0)</f>
        <v>Morocco</v>
      </c>
      <c r="JF9" s="341">
        <f t="shared" ref="JF9" ca="1" si="874">INDEX(JB8:JB11,MATCH(JE9,IM8:IM11,0),0)</f>
        <v>1</v>
      </c>
      <c r="JG9" s="341" t="str">
        <f t="shared" ref="JG9" ca="1" si="875">IF(JG8&lt;&gt;"",JE9,"")</f>
        <v>Morocco</v>
      </c>
      <c r="JH9" s="341" t="str">
        <f t="shared" ref="JH9" ca="1" si="876">IF(JF10=2,JE9,"")</f>
        <v/>
      </c>
      <c r="JJ9" s="341">
        <f ca="1">SUMPRODUCT((OFFSET('Game Board'!$F$8:$F$31,0,IO$1)=JG9)*(OFFSET('Game Board'!$I$8:$I$31,0,IO$1)=JG8)*(OFFSET('Game Board'!$G$8:$G$31,0,IO$1)&gt;OFFSET('Game Board'!$H$8:$H$31,0,IO$1))*1)+SUMPRODUCT((OFFSET('Game Board'!$I$8:$I$31,0,IO$1)=JG9)*(OFFSET('Game Board'!$F$8:$F$31,0,IO$1)=JG8)*(OFFSET('Game Board'!$H$8:$H$31,0,IO$1)&gt;OFFSET('Game Board'!$G$8:$G$31,0,IO$1))*1)+SUMPRODUCT((OFFSET('Game Board'!$F$8:$F$31,0,IO$1)=JG9)*(OFFSET('Game Board'!$I$8:$I$31,0,IO$1)=JG10)*(OFFSET('Game Board'!$G$8:$G$31,0,IO$1)&gt;OFFSET('Game Board'!$H$8:$H$31,0,IO$1))*1)+SUMPRODUCT((OFFSET('Game Board'!$I$8:$I$31,0,IO$1)=JG9)*(OFFSET('Game Board'!$F$8:$F$31,0,IO$1)=JG10)*(OFFSET('Game Board'!$H$8:$H$31,0,IO$1)&gt;OFFSET('Game Board'!$G$8:$G$31,0,IO$1))*1)+SUMPRODUCT((OFFSET('Game Board'!$F$8:$F$31,0,IO$1)=JG9)*(OFFSET('Game Board'!$I$8:$I$31,0,IO$1)=JG11)*(OFFSET('Game Board'!$G$8:$G$31,0,IO$1)&gt;OFFSET('Game Board'!$H$8:$H$31,0,IO$1))*1)+SUMPRODUCT((OFFSET('Game Board'!$I$8:$I$31,0,IO$1)=JG9)*(OFFSET('Game Board'!$F$8:$F$31,0,IO$1)=JG11)*(OFFSET('Game Board'!$H$8:$H$31,0,IO$1)&gt;OFFSET('Game Board'!$G$8:$G$31,0,IO$1))*1)</f>
        <v>0</v>
      </c>
      <c r="JK9" s="341">
        <f ca="1">SUMPRODUCT((OFFSET('Game Board'!$F$8:$F$31,0,IO$1)=JG9)*(OFFSET('Game Board'!$I$8:$I$31,0,IO$1)=JG8)*(OFFSET('Game Board'!$G$8:$G$31,0,IO$1)=OFFSET('Game Board'!$H$8:$H$31,0,IO$1))*1)+SUMPRODUCT((OFFSET('Game Board'!$I$8:$I$31,0,IO$1)=JG9)*(OFFSET('Game Board'!$F$8:$F$31,0,IO$1)=JG8)*(OFFSET('Game Board'!$G$8:$G$31,0,IO$1)=OFFSET('Game Board'!$H$8:$H$31,0,IO$1))*1)+SUMPRODUCT((OFFSET('Game Board'!$F$8:$F$31,0,IO$1)=JG9)*(OFFSET('Game Board'!$I$8:$I$31,0,IO$1)=JG10)*(OFFSET('Game Board'!$G$8:$G$31,0,IO$1)=OFFSET('Game Board'!$H$8:$H$31,0,IO$1))*1)+SUMPRODUCT((OFFSET('Game Board'!$I$8:$I$31,0,IO$1)=JG9)*(OFFSET('Game Board'!$F$8:$F$31,0,IO$1)=JG10)*(OFFSET('Game Board'!$G$8:$G$31,0,IO$1)=OFFSET('Game Board'!$H$8:$H$31,0,IO$1))*1)+SUMPRODUCT((OFFSET('Game Board'!$F$8:$F$31,0,IO$1)=JG9)*(OFFSET('Game Board'!$I$8:$I$31,0,IO$1)=JG11)*(OFFSET('Game Board'!$G$8:$G$31,0,IO$1)=OFFSET('Game Board'!$H$8:$H$31,0,IO$1))*1)+SUMPRODUCT((OFFSET('Game Board'!$I$8:$I$31,0,IO$1)=JG9)*(OFFSET('Game Board'!$F$8:$F$31,0,IO$1)=JG11)*(OFFSET('Game Board'!$G$8:$G$31,0,IO$1)=OFFSET('Game Board'!$H$8:$H$31,0,IO$1))*1)</f>
        <v>3</v>
      </c>
      <c r="JL9" s="341">
        <f ca="1">SUMPRODUCT((OFFSET('Game Board'!$F$8:$F$31,0,IO$1)=JG9)*(OFFSET('Game Board'!$I$8:$I$31,0,IO$1)=JG8)*(OFFSET('Game Board'!$G$8:$G$31,0,IO$1)&lt;OFFSET('Game Board'!$H$8:$H$31,0,IO$1))*1)+SUMPRODUCT((OFFSET('Game Board'!$I$8:$I$31,0,IO$1)=JG9)*(OFFSET('Game Board'!$F$8:$F$31,0,IO$1)=JG8)*(OFFSET('Game Board'!$H$8:$H$31,0,IO$1)&lt;OFFSET('Game Board'!$G$8:$G$31,0,IO$1))*1)+SUMPRODUCT((OFFSET('Game Board'!$F$8:$F$31,0,IO$1)=JG9)*(OFFSET('Game Board'!$I$8:$I$31,0,IO$1)=JG10)*(OFFSET('Game Board'!$G$8:$G$31,0,IO$1)&lt;OFFSET('Game Board'!$H$8:$H$31,0,IO$1))*1)+SUMPRODUCT((OFFSET('Game Board'!$I$8:$I$31,0,IO$1)=JG9)*(OFFSET('Game Board'!$F$8:$F$31,0,IO$1)=JG10)*(OFFSET('Game Board'!$H$8:$H$31,0,IO$1)&lt;OFFSET('Game Board'!$G$8:$G$31,0,IO$1))*1)+SUMPRODUCT((OFFSET('Game Board'!$F$8:$F$31,0,IO$1)=JG9)*(OFFSET('Game Board'!$I$8:$I$31,0,IO$1)=JG11)*(OFFSET('Game Board'!$G$8:$G$31,0,IO$1)&lt;OFFSET('Game Board'!$H$8:$H$31,0,IO$1))*1)+SUMPRODUCT((OFFSET('Game Board'!$I$8:$I$31,0,IO$1)=JG9)*(OFFSET('Game Board'!$F$8:$F$31,0,IO$1)=JG11)*(OFFSET('Game Board'!$H$8:$H$31,0,IO$1)&lt;OFFSET('Game Board'!$G$8:$G$31,0,IO$1))*1)</f>
        <v>0</v>
      </c>
      <c r="JM9" s="341">
        <f ca="1">SUMIFS(OFFSET('Game Board'!$G$8:$G$31,0,IO$1),OFFSET('Game Board'!$F$8:$F$31,0,IO$1),JG9,OFFSET('Game Board'!$I$8:$I$31,0,IO$1),JG8)+SUMIFS(OFFSET('Game Board'!$G$8:$G$31,0,IO$1),OFFSET('Game Board'!$F$8:$F$31,0,IO$1),JG9,OFFSET('Game Board'!$I$8:$I$31,0,IO$1),JG10)+SUMIFS(OFFSET('Game Board'!$G$8:$G$31,0,IO$1),OFFSET('Game Board'!$F$8:$F$31,0,IO$1),JG9,OFFSET('Game Board'!$I$8:$I$31,0,IO$1),JG11)+SUMIFS(OFFSET('Game Board'!$H$8:$H$31,0,IO$1),OFFSET('Game Board'!$I$8:$I$31,0,IO$1),JG9,OFFSET('Game Board'!$F$8:$F$31,0,IO$1),JG8)+SUMIFS(OFFSET('Game Board'!$H$8:$H$31,0,IO$1),OFFSET('Game Board'!$I$8:$I$31,0,IO$1),JG9,OFFSET('Game Board'!$F$8:$F$31,0,IO$1),JG10)+SUMIFS(OFFSET('Game Board'!$H$8:$H$31,0,IO$1),OFFSET('Game Board'!$I$8:$I$31,0,IO$1),JG9,OFFSET('Game Board'!$F$8:$F$31,0,IO$1),JG11)</f>
        <v>0</v>
      </c>
      <c r="JN9" s="341">
        <f ca="1">SUMIFS(OFFSET('Game Board'!$H$8:$H$31,0,IO$1),OFFSET('Game Board'!$F$8:$F$31,0,IO$1),JG9,OFFSET('Game Board'!$I$8:$I$31,0,IO$1),JG8)+SUMIFS(OFFSET('Game Board'!$H$8:$H$31,0,IO$1),OFFSET('Game Board'!$F$8:$F$31,0,IO$1),JG9,OFFSET('Game Board'!$I$8:$I$31,0,IO$1),JG10)+SUMIFS(OFFSET('Game Board'!$H$8:$H$31,0,IO$1),OFFSET('Game Board'!$F$8:$F$31,0,IO$1),JG9,OFFSET('Game Board'!$I$8:$I$31,0,IO$1),JG11)+SUMIFS(OFFSET('Game Board'!$G$8:$G$31,0,IO$1),OFFSET('Game Board'!$I$8:$I$31,0,IO$1),JG9,OFFSET('Game Board'!$F$8:$F$31,0,IO$1),JG8)+SUMIFS(OFFSET('Game Board'!$G$8:$G$31,0,IO$1),OFFSET('Game Board'!$I$8:$I$31,0,IO$1),JG9,OFFSET('Game Board'!$F$8:$F$31,0,IO$1),JG10)+SUMIFS(OFFSET('Game Board'!$G$8:$G$31,0,IO$1),OFFSET('Game Board'!$I$8:$I$31,0,IO$1),JG9,OFFSET('Game Board'!$F$8:$F$31,0,IO$1),JG11)</f>
        <v>0</v>
      </c>
      <c r="JO9" s="341">
        <f t="shared" ca="1" si="38"/>
        <v>0</v>
      </c>
      <c r="JP9" s="341">
        <f t="shared" ca="1" si="39"/>
        <v>3</v>
      </c>
      <c r="JQ9" s="341">
        <f t="shared" ref="JQ9" ca="1" si="877">IF(JG9&lt;&gt;"",SUMPRODUCT((JF8:JF11=JF9)*(JP8:JP11&gt;JP9)*1),0)</f>
        <v>0</v>
      </c>
      <c r="JR9" s="341">
        <f t="shared" ref="JR9" ca="1" si="878">IF(JG9&lt;&gt;"",SUMPRODUCT((JQ8:JQ11=JQ9)*(JO8:JO11&gt;JO9)*1),0)</f>
        <v>0</v>
      </c>
      <c r="JS9" s="341">
        <f t="shared" ca="1" si="42"/>
        <v>0</v>
      </c>
      <c r="JT9" s="341">
        <f t="shared" ref="JT9" ca="1" si="879">IF(JG9&lt;&gt;"",SUMPRODUCT((JS8:JS11=JS9)*(JQ8:JQ11=JQ9)*(JM8:JM11&gt;JM9)*1),0)</f>
        <v>0</v>
      </c>
      <c r="JU9" s="341">
        <f t="shared" ca="1" si="44"/>
        <v>1</v>
      </c>
      <c r="JV9" s="341">
        <f ca="1">SUMPRODUCT((OFFSET('Game Board'!$F$8:$F$31,0,IO$1)=JH9)*(OFFSET('Game Board'!$I$8:$I$31,0,IO$1)=JH10)*(OFFSET('Game Board'!$G$8:$G$31,0,IO$1)&gt;OFFSET('Game Board'!$H$8:$H$31,0,IO$1))*1)+SUMPRODUCT((OFFSET('Game Board'!$I$8:$I$31,0,IO$1)=JH9)*(OFFSET('Game Board'!$F$8:$F$31,0,IO$1)=JH10)*(OFFSET('Game Board'!$H$8:$H$31,0,IO$1)&gt;OFFSET('Game Board'!$G$8:$G$31,0,IO$1))*1)+SUMPRODUCT((OFFSET('Game Board'!$F$8:$F$31,0,IO$1)=JH9)*(OFFSET('Game Board'!$I$8:$I$31,0,IO$1)=JH11)*(OFFSET('Game Board'!$G$8:$G$31,0,IO$1)&gt;OFFSET('Game Board'!$H$8:$H$31,0,IO$1))*1)+SUMPRODUCT((OFFSET('Game Board'!$I$8:$I$31,0,IO$1)=JH9)*(OFFSET('Game Board'!$F$8:$F$31,0,IO$1)=JH11)*(OFFSET('Game Board'!$H$8:$H$31,0,IO$1)&gt;OFFSET('Game Board'!$G$8:$G$31,0,IO$1))*1)</f>
        <v>0</v>
      </c>
      <c r="JW9" s="341">
        <f ca="1">SUMPRODUCT((OFFSET('Game Board'!$F$8:$F$31,0,IO$1)=JH9)*(OFFSET('Game Board'!$I$8:$I$31,0,IO$1)=JH10)*(OFFSET('Game Board'!$G$8:$G$31,0,IO$1)=OFFSET('Game Board'!$H$8:$H$31,0,IO$1))*1)+SUMPRODUCT((OFFSET('Game Board'!$I$8:$I$31,0,IO$1)=JH9)*(OFFSET('Game Board'!$F$8:$F$31,0,IO$1)=JH10)*(OFFSET('Game Board'!$G$8:$G$31,0,IO$1)=OFFSET('Game Board'!$H$8:$H$31,0,IO$1))*1)+SUMPRODUCT((OFFSET('Game Board'!$F$8:$F$31,0,IO$1)=JH9)*(OFFSET('Game Board'!$I$8:$I$31,0,IO$1)=JH11)*(OFFSET('Game Board'!$G$8:$G$31,0,IO$1)=OFFSET('Game Board'!$H$8:$H$31,0,IO$1))*1)+SUMPRODUCT((OFFSET('Game Board'!$I$8:$I$31,0,IO$1)=JH9)*(OFFSET('Game Board'!$F$8:$F$31,0,IO$1)=JH11)*(OFFSET('Game Board'!$G$8:$G$31,0,IO$1)=OFFSET('Game Board'!$H$8:$H$31,0,IO$1))*1)</f>
        <v>0</v>
      </c>
      <c r="JX9" s="341">
        <f ca="1">SUMPRODUCT((OFFSET('Game Board'!$F$8:$F$31,0,IO$1)=JH9)*(OFFSET('Game Board'!$I$8:$I$31,0,IO$1)=JH10)*(OFFSET('Game Board'!$G$8:$G$31,0,IO$1)&lt;OFFSET('Game Board'!$H$8:$H$31,0,IO$1))*1)+SUMPRODUCT((OFFSET('Game Board'!$I$8:$I$31,0,IO$1)=JH9)*(OFFSET('Game Board'!$F$8:$F$31,0,IO$1)=JH10)*(OFFSET('Game Board'!$H$8:$H$31,0,IO$1)&lt;OFFSET('Game Board'!$G$8:$G$31,0,IO$1))*1)+SUMPRODUCT((OFFSET('Game Board'!$F$8:$F$31,0,IO$1)=JH9)*(OFFSET('Game Board'!$I$8:$I$31,0,IO$1)=JH11)*(OFFSET('Game Board'!$G$8:$G$31,0,IO$1)&lt;OFFSET('Game Board'!$H$8:$H$31,0,IO$1))*1)+SUMPRODUCT((OFFSET('Game Board'!$I$8:$I$31,0,IO$1)=JH9)*(OFFSET('Game Board'!$F$8:$F$31,0,IO$1)=JH11)*(OFFSET('Game Board'!$H$8:$H$31,0,IO$1)&lt;OFFSET('Game Board'!$G$8:$G$31,0,IO$1))*1)</f>
        <v>0</v>
      </c>
      <c r="JY9" s="341">
        <f ca="1">SUMIFS(OFFSET('Game Board'!$G$8:$G$31,0,IO$1),OFFSET('Game Board'!$F$8:$F$31,0,IO$1),JH9,OFFSET('Game Board'!$I$8:$I$31,0,IO$1),JH10)+SUMIFS(OFFSET('Game Board'!$G$8:$G$31,0,IO$1),OFFSET('Game Board'!$F$8:$F$31,0,IO$1),JH9,OFFSET('Game Board'!$I$8:$I$31,0,IO$1),JH11)+SUMIFS(OFFSET('Game Board'!$H$8:$H$31,0,IO$1),OFFSET('Game Board'!$I$8:$I$31,0,IO$1),JH9,OFFSET('Game Board'!$F$8:$F$31,0,IO$1),JH10)+SUMIFS(OFFSET('Game Board'!$H$8:$H$31,0,IO$1),OFFSET('Game Board'!$I$8:$I$31,0,IO$1),JH9,OFFSET('Game Board'!$F$8:$F$31,0,IO$1),JH11)</f>
        <v>0</v>
      </c>
      <c r="JZ9" s="341">
        <f ca="1">SUMIFS(OFFSET('Game Board'!$H$8:$H$31,0,IO$1),OFFSET('Game Board'!$F$8:$F$31,0,IO$1),JH9,OFFSET('Game Board'!$I$8:$I$31,0,IO$1),JH10)+SUMIFS(OFFSET('Game Board'!$H$8:$H$31,0,IO$1),OFFSET('Game Board'!$F$8:$F$31,0,IO$1),JH9,OFFSET('Game Board'!$I$8:$I$31,0,IO$1),JH11)+SUMIFS(OFFSET('Game Board'!$G$8:$G$31,0,IO$1),OFFSET('Game Board'!$I$8:$I$31,0,IO$1),JH9,OFFSET('Game Board'!$F$8:$F$31,0,IO$1),JH10)+SUMIFS(OFFSET('Game Board'!$G$8:$G$31,0,IO$1),OFFSET('Game Board'!$I$8:$I$31,0,IO$1),JH9,OFFSET('Game Board'!$F$8:$F$31,0,IO$1),JH11)</f>
        <v>0</v>
      </c>
      <c r="KA9" s="341">
        <f t="shared" ca="1" si="263"/>
        <v>0</v>
      </c>
      <c r="KB9" s="341">
        <f t="shared" ca="1" si="264"/>
        <v>0</v>
      </c>
      <c r="KC9" s="341">
        <f t="shared" ref="KC9" ca="1" si="880">IF(JH9&lt;&gt;"",SUMPRODUCT((JF8:JF11=JF9)*(KB8:KB11&gt;KB9)*1),0)</f>
        <v>0</v>
      </c>
      <c r="KD9" s="341">
        <f t="shared" ref="KD9" ca="1" si="881">IF(JH9&lt;&gt;"",SUMPRODUCT((KC8:KC11=KC9)*(KA8:KA11&gt;KA9)*1),0)</f>
        <v>0</v>
      </c>
      <c r="KE9" s="341">
        <f t="shared" ca="1" si="267"/>
        <v>0</v>
      </c>
      <c r="KF9" s="341">
        <f t="shared" ref="KF9" ca="1" si="882">IF(JH9&lt;&gt;"",SUMPRODUCT((KE8:KE11=KE9)*(KC8:KC11=KC9)*(JY8:JY11&gt;JY9)*1),0)</f>
        <v>0</v>
      </c>
      <c r="KG9" s="341">
        <f t="shared" ca="1" si="45"/>
        <v>1</v>
      </c>
      <c r="KH9" s="341">
        <v>0</v>
      </c>
      <c r="KI9" s="341">
        <v>0</v>
      </c>
      <c r="KJ9" s="341">
        <v>0</v>
      </c>
      <c r="KK9" s="341">
        <v>0</v>
      </c>
      <c r="KL9" s="341">
        <v>0</v>
      </c>
      <c r="KM9" s="341">
        <v>0</v>
      </c>
      <c r="KN9" s="341">
        <v>0</v>
      </c>
      <c r="KO9" s="341">
        <v>0</v>
      </c>
      <c r="KP9" s="341">
        <v>0</v>
      </c>
      <c r="KQ9" s="341">
        <v>0</v>
      </c>
      <c r="KR9" s="341">
        <v>0</v>
      </c>
      <c r="KS9" s="341">
        <f t="shared" ca="1" si="46"/>
        <v>1</v>
      </c>
      <c r="KT9" s="341">
        <f t="shared" ref="KT9" ca="1" si="883">SUMPRODUCT((KS8:KS11=KS9)*(IV8:IV11&gt;IV9)*1)</f>
        <v>1</v>
      </c>
      <c r="KU9" s="341">
        <f t="shared" ca="1" si="48"/>
        <v>2</v>
      </c>
      <c r="KV9" s="341" t="str">
        <f t="shared" si="270"/>
        <v>Morocco</v>
      </c>
      <c r="KW9" s="341">
        <f t="shared" ca="1" si="49"/>
        <v>0</v>
      </c>
      <c r="KX9" s="341">
        <f ca="1">SUMPRODUCT((OFFSET('Game Board'!$G$8:$G$31,0,KX$1)&lt;&gt;"")*(OFFSET('Game Board'!$F$8:$F$31,0,KX$1)=$C9)*(OFFSET('Game Board'!$G$8:$G$31,0,KX$1)&gt;OFFSET('Game Board'!$H$8:$H$31,0,KX$1))*1)+SUMPRODUCT((OFFSET('Game Board'!$G$8:$G$31,0,KX$1)&lt;&gt;"")*(OFFSET('Game Board'!$I$8:$I$31,0,KX$1)=$C9)*(OFFSET('Game Board'!$H$8:$H$31,0,KX$1)&gt;OFFSET('Game Board'!$G$8:$G$31,0,KX$1))*1)</f>
        <v>0</v>
      </c>
      <c r="KY9" s="341">
        <f ca="1">SUMPRODUCT((OFFSET('Game Board'!$G$8:$G$31,0,KX$1)&lt;&gt;"")*(OFFSET('Game Board'!$F$8:$F$31,0,KX$1)=$C9)*(OFFSET('Game Board'!$G$8:$G$31,0,KX$1)=OFFSET('Game Board'!$H$8:$H$31,0,KX$1))*1)+SUMPRODUCT((OFFSET('Game Board'!$G$8:$G$31,0,KX$1)&lt;&gt;"")*(OFFSET('Game Board'!$I$8:$I$31,0,KX$1)=$C9)*(OFFSET('Game Board'!$G$8:$G$31,0,KX$1)=OFFSET('Game Board'!$H$8:$H$31,0,KX$1))*1)</f>
        <v>0</v>
      </c>
      <c r="KZ9" s="341">
        <f ca="1">SUMPRODUCT((OFFSET('Game Board'!$G$8:$G$31,0,KX$1)&lt;&gt;"")*(OFFSET('Game Board'!$F$8:$F$31,0,KX$1)=$C9)*(OFFSET('Game Board'!$G$8:$G$31,0,KX$1)&lt;OFFSET('Game Board'!$H$8:$H$31,0,KX$1))*1)+SUMPRODUCT((OFFSET('Game Board'!$G$8:$G$31,0,KX$1)&lt;&gt;"")*(OFFSET('Game Board'!$I$8:$I$31,0,KX$1)=$C9)*(OFFSET('Game Board'!$H$8:$H$31,0,KX$1)&lt;OFFSET('Game Board'!$G$8:$G$31,0,KX$1))*1)</f>
        <v>0</v>
      </c>
      <c r="LA9" s="341">
        <f ca="1">SUMIF(OFFSET('Game Board'!$F$8:$F$31,0,KX$1),$C9,OFFSET('Game Board'!$G$8:$G$31,0,KX$1))+SUMIF(OFFSET('Game Board'!$I$8:$I$31,0,KX$1),$C9,OFFSET('Game Board'!$H$8:$H$31,0,KX$1))</f>
        <v>0</v>
      </c>
      <c r="LB9" s="341">
        <f ca="1">SUMIF(OFFSET('Game Board'!$F$8:$F$31,0,KX$1),$C9,OFFSET('Game Board'!$H$8:$H$31,0,KX$1))+SUMIF(OFFSET('Game Board'!$I$8:$I$31,0,KX$1),$C9,OFFSET('Game Board'!$G$8:$G$31,0,KX$1))</f>
        <v>0</v>
      </c>
      <c r="LC9" s="341">
        <f t="shared" ca="1" si="50"/>
        <v>0</v>
      </c>
      <c r="LD9" s="341">
        <f t="shared" ca="1" si="51"/>
        <v>0</v>
      </c>
      <c r="LE9" s="341">
        <f t="shared" ca="1" si="271"/>
        <v>11</v>
      </c>
      <c r="LF9" s="341">
        <f>'Tournament Setup'!$F11</f>
        <v>0</v>
      </c>
      <c r="LG9" s="341">
        <f t="shared" ref="LG9" ca="1" si="884">RANK(LD9,LD8:LD11)</f>
        <v>1</v>
      </c>
      <c r="LH9" s="341">
        <f t="shared" ref="LH9" ca="1" si="885">SUMPRODUCT((LG8:LG11=LG9)*(LC8:LC11&gt;LC9)*1)</f>
        <v>0</v>
      </c>
      <c r="LI9" s="341">
        <f t="shared" ca="1" si="54"/>
        <v>1</v>
      </c>
      <c r="LJ9" s="341">
        <f t="shared" ref="LJ9" ca="1" si="886">SUMPRODUCT((LG8:LG11=LG9)*(LC8:LC11=LC9)*(LA8:LA11&gt;LA9)*1)</f>
        <v>0</v>
      </c>
      <c r="LK9" s="341">
        <f t="shared" ca="1" si="56"/>
        <v>1</v>
      </c>
      <c r="LL9" s="341">
        <f t="shared" ref="LL9" ca="1" si="887">RANK(LK9,LK8:LK11,1)+COUNTIF(LK8:LK9,LK9)-1</f>
        <v>2</v>
      </c>
      <c r="LM9" s="341">
        <v>2</v>
      </c>
      <c r="LN9" s="341" t="str">
        <f t="shared" ref="LN9" ca="1" si="888">INDEX(KV8:KV11,MATCH(LM9,LL8:LL11,0),0)</f>
        <v>Morocco</v>
      </c>
      <c r="LO9" s="341">
        <f t="shared" ref="LO9" ca="1" si="889">INDEX(LK8:LK11,MATCH(LN9,KV8:KV11,0),0)</f>
        <v>1</v>
      </c>
      <c r="LP9" s="341" t="str">
        <f t="shared" ref="LP9" ca="1" si="890">IF(LP8&lt;&gt;"",LN9,"")</f>
        <v>Morocco</v>
      </c>
      <c r="LQ9" s="341" t="str">
        <f t="shared" ref="LQ9" ca="1" si="891">IF(LO10=2,LN9,"")</f>
        <v/>
      </c>
      <c r="LS9" s="341">
        <f ca="1">SUMPRODUCT((OFFSET('Game Board'!$F$8:$F$31,0,KX$1)=LP9)*(OFFSET('Game Board'!$I$8:$I$31,0,KX$1)=LP8)*(OFFSET('Game Board'!$G$8:$G$31,0,KX$1)&gt;OFFSET('Game Board'!$H$8:$H$31,0,KX$1))*1)+SUMPRODUCT((OFFSET('Game Board'!$I$8:$I$31,0,KX$1)=LP9)*(OFFSET('Game Board'!$F$8:$F$31,0,KX$1)=LP8)*(OFFSET('Game Board'!$H$8:$H$31,0,KX$1)&gt;OFFSET('Game Board'!$G$8:$G$31,0,KX$1))*1)+SUMPRODUCT((OFFSET('Game Board'!$F$8:$F$31,0,KX$1)=LP9)*(OFFSET('Game Board'!$I$8:$I$31,0,KX$1)=LP10)*(OFFSET('Game Board'!$G$8:$G$31,0,KX$1)&gt;OFFSET('Game Board'!$H$8:$H$31,0,KX$1))*1)+SUMPRODUCT((OFFSET('Game Board'!$I$8:$I$31,0,KX$1)=LP9)*(OFFSET('Game Board'!$F$8:$F$31,0,KX$1)=LP10)*(OFFSET('Game Board'!$H$8:$H$31,0,KX$1)&gt;OFFSET('Game Board'!$G$8:$G$31,0,KX$1))*1)+SUMPRODUCT((OFFSET('Game Board'!$F$8:$F$31,0,KX$1)=LP9)*(OFFSET('Game Board'!$I$8:$I$31,0,KX$1)=LP11)*(OFFSET('Game Board'!$G$8:$G$31,0,KX$1)&gt;OFFSET('Game Board'!$H$8:$H$31,0,KX$1))*1)+SUMPRODUCT((OFFSET('Game Board'!$I$8:$I$31,0,KX$1)=LP9)*(OFFSET('Game Board'!$F$8:$F$31,0,KX$1)=LP11)*(OFFSET('Game Board'!$H$8:$H$31,0,KX$1)&gt;OFFSET('Game Board'!$G$8:$G$31,0,KX$1))*1)</f>
        <v>0</v>
      </c>
      <c r="LT9" s="341">
        <f ca="1">SUMPRODUCT((OFFSET('Game Board'!$F$8:$F$31,0,KX$1)=LP9)*(OFFSET('Game Board'!$I$8:$I$31,0,KX$1)=LP8)*(OFFSET('Game Board'!$G$8:$G$31,0,KX$1)=OFFSET('Game Board'!$H$8:$H$31,0,KX$1))*1)+SUMPRODUCT((OFFSET('Game Board'!$I$8:$I$31,0,KX$1)=LP9)*(OFFSET('Game Board'!$F$8:$F$31,0,KX$1)=LP8)*(OFFSET('Game Board'!$G$8:$G$31,0,KX$1)=OFFSET('Game Board'!$H$8:$H$31,0,KX$1))*1)+SUMPRODUCT((OFFSET('Game Board'!$F$8:$F$31,0,KX$1)=LP9)*(OFFSET('Game Board'!$I$8:$I$31,0,KX$1)=LP10)*(OFFSET('Game Board'!$G$8:$G$31,0,KX$1)=OFFSET('Game Board'!$H$8:$H$31,0,KX$1))*1)+SUMPRODUCT((OFFSET('Game Board'!$I$8:$I$31,0,KX$1)=LP9)*(OFFSET('Game Board'!$F$8:$F$31,0,KX$1)=LP10)*(OFFSET('Game Board'!$G$8:$G$31,0,KX$1)=OFFSET('Game Board'!$H$8:$H$31,0,KX$1))*1)+SUMPRODUCT((OFFSET('Game Board'!$F$8:$F$31,0,KX$1)=LP9)*(OFFSET('Game Board'!$I$8:$I$31,0,KX$1)=LP11)*(OFFSET('Game Board'!$G$8:$G$31,0,KX$1)=OFFSET('Game Board'!$H$8:$H$31,0,KX$1))*1)+SUMPRODUCT((OFFSET('Game Board'!$I$8:$I$31,0,KX$1)=LP9)*(OFFSET('Game Board'!$F$8:$F$31,0,KX$1)=LP11)*(OFFSET('Game Board'!$G$8:$G$31,0,KX$1)=OFFSET('Game Board'!$H$8:$H$31,0,KX$1))*1)</f>
        <v>3</v>
      </c>
      <c r="LU9" s="341">
        <f ca="1">SUMPRODUCT((OFFSET('Game Board'!$F$8:$F$31,0,KX$1)=LP9)*(OFFSET('Game Board'!$I$8:$I$31,0,KX$1)=LP8)*(OFFSET('Game Board'!$G$8:$G$31,0,KX$1)&lt;OFFSET('Game Board'!$H$8:$H$31,0,KX$1))*1)+SUMPRODUCT((OFFSET('Game Board'!$I$8:$I$31,0,KX$1)=LP9)*(OFFSET('Game Board'!$F$8:$F$31,0,KX$1)=LP8)*(OFFSET('Game Board'!$H$8:$H$31,0,KX$1)&lt;OFFSET('Game Board'!$G$8:$G$31,0,KX$1))*1)+SUMPRODUCT((OFFSET('Game Board'!$F$8:$F$31,0,KX$1)=LP9)*(OFFSET('Game Board'!$I$8:$I$31,0,KX$1)=LP10)*(OFFSET('Game Board'!$G$8:$G$31,0,KX$1)&lt;OFFSET('Game Board'!$H$8:$H$31,0,KX$1))*1)+SUMPRODUCT((OFFSET('Game Board'!$I$8:$I$31,0,KX$1)=LP9)*(OFFSET('Game Board'!$F$8:$F$31,0,KX$1)=LP10)*(OFFSET('Game Board'!$H$8:$H$31,0,KX$1)&lt;OFFSET('Game Board'!$G$8:$G$31,0,KX$1))*1)+SUMPRODUCT((OFFSET('Game Board'!$F$8:$F$31,0,KX$1)=LP9)*(OFFSET('Game Board'!$I$8:$I$31,0,KX$1)=LP11)*(OFFSET('Game Board'!$G$8:$G$31,0,KX$1)&lt;OFFSET('Game Board'!$H$8:$H$31,0,KX$1))*1)+SUMPRODUCT((OFFSET('Game Board'!$I$8:$I$31,0,KX$1)=LP9)*(OFFSET('Game Board'!$F$8:$F$31,0,KX$1)=LP11)*(OFFSET('Game Board'!$H$8:$H$31,0,KX$1)&lt;OFFSET('Game Board'!$G$8:$G$31,0,KX$1))*1)</f>
        <v>0</v>
      </c>
      <c r="LV9" s="341">
        <f ca="1">SUMIFS(OFFSET('Game Board'!$G$8:$G$31,0,KX$1),OFFSET('Game Board'!$F$8:$F$31,0,KX$1),LP9,OFFSET('Game Board'!$I$8:$I$31,0,KX$1),LP8)+SUMIFS(OFFSET('Game Board'!$G$8:$G$31,0,KX$1),OFFSET('Game Board'!$F$8:$F$31,0,KX$1),LP9,OFFSET('Game Board'!$I$8:$I$31,0,KX$1),LP10)+SUMIFS(OFFSET('Game Board'!$G$8:$G$31,0,KX$1),OFFSET('Game Board'!$F$8:$F$31,0,KX$1),LP9,OFFSET('Game Board'!$I$8:$I$31,0,KX$1),LP11)+SUMIFS(OFFSET('Game Board'!$H$8:$H$31,0,KX$1),OFFSET('Game Board'!$I$8:$I$31,0,KX$1),LP9,OFFSET('Game Board'!$F$8:$F$31,0,KX$1),LP8)+SUMIFS(OFFSET('Game Board'!$H$8:$H$31,0,KX$1),OFFSET('Game Board'!$I$8:$I$31,0,KX$1),LP9,OFFSET('Game Board'!$F$8:$F$31,0,KX$1),LP10)+SUMIFS(OFFSET('Game Board'!$H$8:$H$31,0,KX$1),OFFSET('Game Board'!$I$8:$I$31,0,KX$1),LP9,OFFSET('Game Board'!$F$8:$F$31,0,KX$1),LP11)</f>
        <v>0</v>
      </c>
      <c r="LW9" s="341">
        <f ca="1">SUMIFS(OFFSET('Game Board'!$H$8:$H$31,0,KX$1),OFFSET('Game Board'!$F$8:$F$31,0,KX$1),LP9,OFFSET('Game Board'!$I$8:$I$31,0,KX$1),LP8)+SUMIFS(OFFSET('Game Board'!$H$8:$H$31,0,KX$1),OFFSET('Game Board'!$F$8:$F$31,0,KX$1),LP9,OFFSET('Game Board'!$I$8:$I$31,0,KX$1),LP10)+SUMIFS(OFFSET('Game Board'!$H$8:$H$31,0,KX$1),OFFSET('Game Board'!$F$8:$F$31,0,KX$1),LP9,OFFSET('Game Board'!$I$8:$I$31,0,KX$1),LP11)+SUMIFS(OFFSET('Game Board'!$G$8:$G$31,0,KX$1),OFFSET('Game Board'!$I$8:$I$31,0,KX$1),LP9,OFFSET('Game Board'!$F$8:$F$31,0,KX$1),LP8)+SUMIFS(OFFSET('Game Board'!$G$8:$G$31,0,KX$1),OFFSET('Game Board'!$I$8:$I$31,0,KX$1),LP9,OFFSET('Game Board'!$F$8:$F$31,0,KX$1),LP10)+SUMIFS(OFFSET('Game Board'!$G$8:$G$31,0,KX$1),OFFSET('Game Board'!$I$8:$I$31,0,KX$1),LP9,OFFSET('Game Board'!$F$8:$F$31,0,KX$1),LP11)</f>
        <v>0</v>
      </c>
      <c r="LX9" s="341">
        <f t="shared" ca="1" si="61"/>
        <v>0</v>
      </c>
      <c r="LY9" s="341">
        <f t="shared" ca="1" si="62"/>
        <v>3</v>
      </c>
      <c r="LZ9" s="341">
        <f t="shared" ref="LZ9" ca="1" si="892">IF(LP9&lt;&gt;"",SUMPRODUCT((LO8:LO11=LO9)*(LY8:LY11&gt;LY9)*1),0)</f>
        <v>0</v>
      </c>
      <c r="MA9" s="341">
        <f t="shared" ref="MA9" ca="1" si="893">IF(LP9&lt;&gt;"",SUMPRODUCT((LZ8:LZ11=LZ9)*(LX8:LX11&gt;LX9)*1),0)</f>
        <v>0</v>
      </c>
      <c r="MB9" s="341">
        <f t="shared" ca="1" si="65"/>
        <v>0</v>
      </c>
      <c r="MC9" s="341">
        <f t="shared" ref="MC9" ca="1" si="894">IF(LP9&lt;&gt;"",SUMPRODUCT((MB8:MB11=MB9)*(LZ8:LZ11=LZ9)*(LV8:LV11&gt;LV9)*1),0)</f>
        <v>0</v>
      </c>
      <c r="MD9" s="341">
        <f t="shared" ca="1" si="67"/>
        <v>1</v>
      </c>
      <c r="ME9" s="341">
        <f ca="1">SUMPRODUCT((OFFSET('Game Board'!$F$8:$F$31,0,KX$1)=LQ9)*(OFFSET('Game Board'!$I$8:$I$31,0,KX$1)=LQ10)*(OFFSET('Game Board'!$G$8:$G$31,0,KX$1)&gt;OFFSET('Game Board'!$H$8:$H$31,0,KX$1))*1)+SUMPRODUCT((OFFSET('Game Board'!$I$8:$I$31,0,KX$1)=LQ9)*(OFFSET('Game Board'!$F$8:$F$31,0,KX$1)=LQ10)*(OFFSET('Game Board'!$H$8:$H$31,0,KX$1)&gt;OFFSET('Game Board'!$G$8:$G$31,0,KX$1))*1)+SUMPRODUCT((OFFSET('Game Board'!$F$8:$F$31,0,KX$1)=LQ9)*(OFFSET('Game Board'!$I$8:$I$31,0,KX$1)=LQ11)*(OFFSET('Game Board'!$G$8:$G$31,0,KX$1)&gt;OFFSET('Game Board'!$H$8:$H$31,0,KX$1))*1)+SUMPRODUCT((OFFSET('Game Board'!$I$8:$I$31,0,KX$1)=LQ9)*(OFFSET('Game Board'!$F$8:$F$31,0,KX$1)=LQ11)*(OFFSET('Game Board'!$H$8:$H$31,0,KX$1)&gt;OFFSET('Game Board'!$G$8:$G$31,0,KX$1))*1)</f>
        <v>0</v>
      </c>
      <c r="MF9" s="341">
        <f ca="1">SUMPRODUCT((OFFSET('Game Board'!$F$8:$F$31,0,KX$1)=LQ9)*(OFFSET('Game Board'!$I$8:$I$31,0,KX$1)=LQ10)*(OFFSET('Game Board'!$G$8:$G$31,0,KX$1)=OFFSET('Game Board'!$H$8:$H$31,0,KX$1))*1)+SUMPRODUCT((OFFSET('Game Board'!$I$8:$I$31,0,KX$1)=LQ9)*(OFFSET('Game Board'!$F$8:$F$31,0,KX$1)=LQ10)*(OFFSET('Game Board'!$G$8:$G$31,0,KX$1)=OFFSET('Game Board'!$H$8:$H$31,0,KX$1))*1)+SUMPRODUCT((OFFSET('Game Board'!$F$8:$F$31,0,KX$1)=LQ9)*(OFFSET('Game Board'!$I$8:$I$31,0,KX$1)=LQ11)*(OFFSET('Game Board'!$G$8:$G$31,0,KX$1)=OFFSET('Game Board'!$H$8:$H$31,0,KX$1))*1)+SUMPRODUCT((OFFSET('Game Board'!$I$8:$I$31,0,KX$1)=LQ9)*(OFFSET('Game Board'!$F$8:$F$31,0,KX$1)=LQ11)*(OFFSET('Game Board'!$G$8:$G$31,0,KX$1)=OFFSET('Game Board'!$H$8:$H$31,0,KX$1))*1)</f>
        <v>0</v>
      </c>
      <c r="MG9" s="341">
        <f ca="1">SUMPRODUCT((OFFSET('Game Board'!$F$8:$F$31,0,KX$1)=LQ9)*(OFFSET('Game Board'!$I$8:$I$31,0,KX$1)=LQ10)*(OFFSET('Game Board'!$G$8:$G$31,0,KX$1)&lt;OFFSET('Game Board'!$H$8:$H$31,0,KX$1))*1)+SUMPRODUCT((OFFSET('Game Board'!$I$8:$I$31,0,KX$1)=LQ9)*(OFFSET('Game Board'!$F$8:$F$31,0,KX$1)=LQ10)*(OFFSET('Game Board'!$H$8:$H$31,0,KX$1)&lt;OFFSET('Game Board'!$G$8:$G$31,0,KX$1))*1)+SUMPRODUCT((OFFSET('Game Board'!$F$8:$F$31,0,KX$1)=LQ9)*(OFFSET('Game Board'!$I$8:$I$31,0,KX$1)=LQ11)*(OFFSET('Game Board'!$G$8:$G$31,0,KX$1)&lt;OFFSET('Game Board'!$H$8:$H$31,0,KX$1))*1)+SUMPRODUCT((OFFSET('Game Board'!$I$8:$I$31,0,KX$1)=LQ9)*(OFFSET('Game Board'!$F$8:$F$31,0,KX$1)=LQ11)*(OFFSET('Game Board'!$H$8:$H$31,0,KX$1)&lt;OFFSET('Game Board'!$G$8:$G$31,0,KX$1))*1)</f>
        <v>0</v>
      </c>
      <c r="MH9" s="341">
        <f ca="1">SUMIFS(OFFSET('Game Board'!$G$8:$G$31,0,KX$1),OFFSET('Game Board'!$F$8:$F$31,0,KX$1),LQ9,OFFSET('Game Board'!$I$8:$I$31,0,KX$1),LQ10)+SUMIFS(OFFSET('Game Board'!$G$8:$G$31,0,KX$1),OFFSET('Game Board'!$F$8:$F$31,0,KX$1),LQ9,OFFSET('Game Board'!$I$8:$I$31,0,KX$1),LQ11)+SUMIFS(OFFSET('Game Board'!$H$8:$H$31,0,KX$1),OFFSET('Game Board'!$I$8:$I$31,0,KX$1),LQ9,OFFSET('Game Board'!$F$8:$F$31,0,KX$1),LQ10)+SUMIFS(OFFSET('Game Board'!$H$8:$H$31,0,KX$1),OFFSET('Game Board'!$I$8:$I$31,0,KX$1),LQ9,OFFSET('Game Board'!$F$8:$F$31,0,KX$1),LQ11)</f>
        <v>0</v>
      </c>
      <c r="MI9" s="341">
        <f ca="1">SUMIFS(OFFSET('Game Board'!$H$8:$H$31,0,KX$1),OFFSET('Game Board'!$F$8:$F$31,0,KX$1),LQ9,OFFSET('Game Board'!$I$8:$I$31,0,KX$1),LQ10)+SUMIFS(OFFSET('Game Board'!$H$8:$H$31,0,KX$1),OFFSET('Game Board'!$F$8:$F$31,0,KX$1),LQ9,OFFSET('Game Board'!$I$8:$I$31,0,KX$1),LQ11)+SUMIFS(OFFSET('Game Board'!$G$8:$G$31,0,KX$1),OFFSET('Game Board'!$I$8:$I$31,0,KX$1),LQ9,OFFSET('Game Board'!$F$8:$F$31,0,KX$1),LQ10)+SUMIFS(OFFSET('Game Board'!$G$8:$G$31,0,KX$1),OFFSET('Game Board'!$I$8:$I$31,0,KX$1),LQ9,OFFSET('Game Board'!$F$8:$F$31,0,KX$1),LQ11)</f>
        <v>0</v>
      </c>
      <c r="MJ9" s="341">
        <f t="shared" ca="1" si="283"/>
        <v>0</v>
      </c>
      <c r="MK9" s="341">
        <f t="shared" ca="1" si="284"/>
        <v>0</v>
      </c>
      <c r="ML9" s="341">
        <f t="shared" ref="ML9" ca="1" si="895">IF(LQ9&lt;&gt;"",SUMPRODUCT((LO8:LO11=LO9)*(MK8:MK11&gt;MK9)*1),0)</f>
        <v>0</v>
      </c>
      <c r="MM9" s="341">
        <f t="shared" ref="MM9" ca="1" si="896">IF(LQ9&lt;&gt;"",SUMPRODUCT((ML8:ML11=ML9)*(MJ8:MJ11&gt;MJ9)*1),0)</f>
        <v>0</v>
      </c>
      <c r="MN9" s="341">
        <f t="shared" ca="1" si="287"/>
        <v>0</v>
      </c>
      <c r="MO9" s="341">
        <f t="shared" ref="MO9" ca="1" si="897">IF(LQ9&lt;&gt;"",SUMPRODUCT((MN8:MN11=MN9)*(ML8:ML11=ML9)*(MH8:MH11&gt;MH9)*1),0)</f>
        <v>0</v>
      </c>
      <c r="MP9" s="341">
        <f t="shared" ca="1" si="68"/>
        <v>1</v>
      </c>
      <c r="MQ9" s="341">
        <v>0</v>
      </c>
      <c r="MR9" s="341">
        <v>0</v>
      </c>
      <c r="MS9" s="341">
        <v>0</v>
      </c>
      <c r="MT9" s="341">
        <v>0</v>
      </c>
      <c r="MU9" s="341">
        <v>0</v>
      </c>
      <c r="MV9" s="341">
        <v>0</v>
      </c>
      <c r="MW9" s="341">
        <v>0</v>
      </c>
      <c r="MX9" s="341">
        <v>0</v>
      </c>
      <c r="MY9" s="341">
        <v>0</v>
      </c>
      <c r="MZ9" s="341">
        <v>0</v>
      </c>
      <c r="NA9" s="341">
        <v>0</v>
      </c>
      <c r="NB9" s="341">
        <f t="shared" ca="1" si="69"/>
        <v>1</v>
      </c>
      <c r="NC9" s="341">
        <f t="shared" ref="NC9" ca="1" si="898">SUMPRODUCT((NB8:NB11=NB9)*(LE8:LE11&gt;LE9)*1)</f>
        <v>1</v>
      </c>
      <c r="ND9" s="341">
        <f t="shared" ca="1" si="71"/>
        <v>2</v>
      </c>
      <c r="NE9" s="341" t="str">
        <f t="shared" si="290"/>
        <v>Morocco</v>
      </c>
      <c r="NF9" s="341">
        <f t="shared" ca="1" si="72"/>
        <v>0</v>
      </c>
      <c r="NG9" s="341">
        <f ca="1">SUMPRODUCT((OFFSET('Game Board'!$G$8:$G$31,0,NG$1)&lt;&gt;"")*(OFFSET('Game Board'!$F$8:$F$31,0,NG$1)=$C9)*(OFFSET('Game Board'!$G$8:$G$31,0,NG$1)&gt;OFFSET('Game Board'!$H$8:$H$31,0,NG$1))*1)+SUMPRODUCT((OFFSET('Game Board'!$G$8:$G$31,0,NG$1)&lt;&gt;"")*(OFFSET('Game Board'!$I$8:$I$31,0,NG$1)=$C9)*(OFFSET('Game Board'!$H$8:$H$31,0,NG$1)&gt;OFFSET('Game Board'!$G$8:$G$31,0,NG$1))*1)</f>
        <v>0</v>
      </c>
      <c r="NH9" s="341">
        <f ca="1">SUMPRODUCT((OFFSET('Game Board'!$G$8:$G$31,0,NG$1)&lt;&gt;"")*(OFFSET('Game Board'!$F$8:$F$31,0,NG$1)=$C9)*(OFFSET('Game Board'!$G$8:$G$31,0,NG$1)=OFFSET('Game Board'!$H$8:$H$31,0,NG$1))*1)+SUMPRODUCT((OFFSET('Game Board'!$G$8:$G$31,0,NG$1)&lt;&gt;"")*(OFFSET('Game Board'!$I$8:$I$31,0,NG$1)=$C9)*(OFFSET('Game Board'!$G$8:$G$31,0,NG$1)=OFFSET('Game Board'!$H$8:$H$31,0,NG$1))*1)</f>
        <v>0</v>
      </c>
      <c r="NI9" s="341">
        <f ca="1">SUMPRODUCT((OFFSET('Game Board'!$G$8:$G$31,0,NG$1)&lt;&gt;"")*(OFFSET('Game Board'!$F$8:$F$31,0,NG$1)=$C9)*(OFFSET('Game Board'!$G$8:$G$31,0,NG$1)&lt;OFFSET('Game Board'!$H$8:$H$31,0,NG$1))*1)+SUMPRODUCT((OFFSET('Game Board'!$G$8:$G$31,0,NG$1)&lt;&gt;"")*(OFFSET('Game Board'!$I$8:$I$31,0,NG$1)=$C9)*(OFFSET('Game Board'!$H$8:$H$31,0,NG$1)&lt;OFFSET('Game Board'!$G$8:$G$31,0,NG$1))*1)</f>
        <v>0</v>
      </c>
      <c r="NJ9" s="341">
        <f ca="1">SUMIF(OFFSET('Game Board'!$F$8:$F$31,0,NG$1),$C9,OFFSET('Game Board'!$G$8:$G$31,0,NG$1))+SUMIF(OFFSET('Game Board'!$I$8:$I$31,0,NG$1),$C9,OFFSET('Game Board'!$H$8:$H$31,0,NG$1))</f>
        <v>0</v>
      </c>
      <c r="NK9" s="341">
        <f ca="1">SUMIF(OFFSET('Game Board'!$F$8:$F$31,0,NG$1),$C9,OFFSET('Game Board'!$H$8:$H$31,0,NG$1))+SUMIF(OFFSET('Game Board'!$I$8:$I$31,0,NG$1),$C9,OFFSET('Game Board'!$G$8:$G$31,0,NG$1))</f>
        <v>0</v>
      </c>
      <c r="NL9" s="341">
        <f t="shared" ca="1" si="73"/>
        <v>0</v>
      </c>
      <c r="NM9" s="341">
        <f t="shared" ca="1" si="74"/>
        <v>0</v>
      </c>
      <c r="NN9" s="341">
        <f t="shared" ca="1" si="291"/>
        <v>11</v>
      </c>
      <c r="NO9" s="341">
        <f>'Tournament Setup'!$F11</f>
        <v>0</v>
      </c>
      <c r="NP9" s="341">
        <f t="shared" ref="NP9" ca="1" si="899">RANK(NM9,NM8:NM11)</f>
        <v>1</v>
      </c>
      <c r="NQ9" s="341">
        <f t="shared" ref="NQ9" ca="1" si="900">SUMPRODUCT((NP8:NP11=NP9)*(NL8:NL11&gt;NL9)*1)</f>
        <v>0</v>
      </c>
      <c r="NR9" s="341">
        <f t="shared" ca="1" si="77"/>
        <v>1</v>
      </c>
      <c r="NS9" s="341">
        <f t="shared" ref="NS9" ca="1" si="901">SUMPRODUCT((NP8:NP11=NP9)*(NL8:NL11=NL9)*(NJ8:NJ11&gt;NJ9)*1)</f>
        <v>0</v>
      </c>
      <c r="NT9" s="341">
        <f t="shared" ca="1" si="79"/>
        <v>1</v>
      </c>
      <c r="NU9" s="341">
        <f t="shared" ref="NU9" ca="1" si="902">RANK(NT9,NT8:NT11,1)+COUNTIF(NT8:NT9,NT9)-1</f>
        <v>2</v>
      </c>
      <c r="NV9" s="341">
        <v>2</v>
      </c>
      <c r="NW9" s="341" t="str">
        <f t="shared" ref="NW9" ca="1" si="903">INDEX(NE8:NE11,MATCH(NV9,NU8:NU11,0),0)</f>
        <v>Morocco</v>
      </c>
      <c r="NX9" s="341">
        <f t="shared" ref="NX9" ca="1" si="904">INDEX(NT8:NT11,MATCH(NW9,NE8:NE11,0),0)</f>
        <v>1</v>
      </c>
      <c r="NY9" s="341" t="str">
        <f t="shared" ref="NY9" ca="1" si="905">IF(NY8&lt;&gt;"",NW9,"")</f>
        <v>Morocco</v>
      </c>
      <c r="NZ9" s="341" t="str">
        <f t="shared" ref="NZ9" ca="1" si="906">IF(NX10=2,NW9,"")</f>
        <v/>
      </c>
      <c r="OB9" s="341">
        <f ca="1">SUMPRODUCT((OFFSET('Game Board'!$F$8:$F$31,0,NG$1)=NY9)*(OFFSET('Game Board'!$I$8:$I$31,0,NG$1)=NY8)*(OFFSET('Game Board'!$G$8:$G$31,0,NG$1)&gt;OFFSET('Game Board'!$H$8:$H$31,0,NG$1))*1)+SUMPRODUCT((OFFSET('Game Board'!$I$8:$I$31,0,NG$1)=NY9)*(OFFSET('Game Board'!$F$8:$F$31,0,NG$1)=NY8)*(OFFSET('Game Board'!$H$8:$H$31,0,NG$1)&gt;OFFSET('Game Board'!$G$8:$G$31,0,NG$1))*1)+SUMPRODUCT((OFFSET('Game Board'!$F$8:$F$31,0,NG$1)=NY9)*(OFFSET('Game Board'!$I$8:$I$31,0,NG$1)=NY10)*(OFFSET('Game Board'!$G$8:$G$31,0,NG$1)&gt;OFFSET('Game Board'!$H$8:$H$31,0,NG$1))*1)+SUMPRODUCT((OFFSET('Game Board'!$I$8:$I$31,0,NG$1)=NY9)*(OFFSET('Game Board'!$F$8:$F$31,0,NG$1)=NY10)*(OFFSET('Game Board'!$H$8:$H$31,0,NG$1)&gt;OFFSET('Game Board'!$G$8:$G$31,0,NG$1))*1)+SUMPRODUCT((OFFSET('Game Board'!$F$8:$F$31,0,NG$1)=NY9)*(OFFSET('Game Board'!$I$8:$I$31,0,NG$1)=NY11)*(OFFSET('Game Board'!$G$8:$G$31,0,NG$1)&gt;OFFSET('Game Board'!$H$8:$H$31,0,NG$1))*1)+SUMPRODUCT((OFFSET('Game Board'!$I$8:$I$31,0,NG$1)=NY9)*(OFFSET('Game Board'!$F$8:$F$31,0,NG$1)=NY11)*(OFFSET('Game Board'!$H$8:$H$31,0,NG$1)&gt;OFFSET('Game Board'!$G$8:$G$31,0,NG$1))*1)</f>
        <v>0</v>
      </c>
      <c r="OC9" s="341">
        <f ca="1">SUMPRODUCT((OFFSET('Game Board'!$F$8:$F$31,0,NG$1)=NY9)*(OFFSET('Game Board'!$I$8:$I$31,0,NG$1)=NY8)*(OFFSET('Game Board'!$G$8:$G$31,0,NG$1)=OFFSET('Game Board'!$H$8:$H$31,0,NG$1))*1)+SUMPRODUCT((OFFSET('Game Board'!$I$8:$I$31,0,NG$1)=NY9)*(OFFSET('Game Board'!$F$8:$F$31,0,NG$1)=NY8)*(OFFSET('Game Board'!$G$8:$G$31,0,NG$1)=OFFSET('Game Board'!$H$8:$H$31,0,NG$1))*1)+SUMPRODUCT((OFFSET('Game Board'!$F$8:$F$31,0,NG$1)=NY9)*(OFFSET('Game Board'!$I$8:$I$31,0,NG$1)=NY10)*(OFFSET('Game Board'!$G$8:$G$31,0,NG$1)=OFFSET('Game Board'!$H$8:$H$31,0,NG$1))*1)+SUMPRODUCT((OFFSET('Game Board'!$I$8:$I$31,0,NG$1)=NY9)*(OFFSET('Game Board'!$F$8:$F$31,0,NG$1)=NY10)*(OFFSET('Game Board'!$G$8:$G$31,0,NG$1)=OFFSET('Game Board'!$H$8:$H$31,0,NG$1))*1)+SUMPRODUCT((OFFSET('Game Board'!$F$8:$F$31,0,NG$1)=NY9)*(OFFSET('Game Board'!$I$8:$I$31,0,NG$1)=NY11)*(OFFSET('Game Board'!$G$8:$G$31,0,NG$1)=OFFSET('Game Board'!$H$8:$H$31,0,NG$1))*1)+SUMPRODUCT((OFFSET('Game Board'!$I$8:$I$31,0,NG$1)=NY9)*(OFFSET('Game Board'!$F$8:$F$31,0,NG$1)=NY11)*(OFFSET('Game Board'!$G$8:$G$31,0,NG$1)=OFFSET('Game Board'!$H$8:$H$31,0,NG$1))*1)</f>
        <v>3</v>
      </c>
      <c r="OD9" s="341">
        <f ca="1">SUMPRODUCT((OFFSET('Game Board'!$F$8:$F$31,0,NG$1)=NY9)*(OFFSET('Game Board'!$I$8:$I$31,0,NG$1)=NY8)*(OFFSET('Game Board'!$G$8:$G$31,0,NG$1)&lt;OFFSET('Game Board'!$H$8:$H$31,0,NG$1))*1)+SUMPRODUCT((OFFSET('Game Board'!$I$8:$I$31,0,NG$1)=NY9)*(OFFSET('Game Board'!$F$8:$F$31,0,NG$1)=NY8)*(OFFSET('Game Board'!$H$8:$H$31,0,NG$1)&lt;OFFSET('Game Board'!$G$8:$G$31,0,NG$1))*1)+SUMPRODUCT((OFFSET('Game Board'!$F$8:$F$31,0,NG$1)=NY9)*(OFFSET('Game Board'!$I$8:$I$31,0,NG$1)=NY10)*(OFFSET('Game Board'!$G$8:$G$31,0,NG$1)&lt;OFFSET('Game Board'!$H$8:$H$31,0,NG$1))*1)+SUMPRODUCT((OFFSET('Game Board'!$I$8:$I$31,0,NG$1)=NY9)*(OFFSET('Game Board'!$F$8:$F$31,0,NG$1)=NY10)*(OFFSET('Game Board'!$H$8:$H$31,0,NG$1)&lt;OFFSET('Game Board'!$G$8:$G$31,0,NG$1))*1)+SUMPRODUCT((OFFSET('Game Board'!$F$8:$F$31,0,NG$1)=NY9)*(OFFSET('Game Board'!$I$8:$I$31,0,NG$1)=NY11)*(OFFSET('Game Board'!$G$8:$G$31,0,NG$1)&lt;OFFSET('Game Board'!$H$8:$H$31,0,NG$1))*1)+SUMPRODUCT((OFFSET('Game Board'!$I$8:$I$31,0,NG$1)=NY9)*(OFFSET('Game Board'!$F$8:$F$31,0,NG$1)=NY11)*(OFFSET('Game Board'!$H$8:$H$31,0,NG$1)&lt;OFFSET('Game Board'!$G$8:$G$31,0,NG$1))*1)</f>
        <v>0</v>
      </c>
      <c r="OE9" s="341">
        <f ca="1">SUMIFS(OFFSET('Game Board'!$G$8:$G$31,0,NG$1),OFFSET('Game Board'!$F$8:$F$31,0,NG$1),NY9,OFFSET('Game Board'!$I$8:$I$31,0,NG$1),NY8)+SUMIFS(OFFSET('Game Board'!$G$8:$G$31,0,NG$1),OFFSET('Game Board'!$F$8:$F$31,0,NG$1),NY9,OFFSET('Game Board'!$I$8:$I$31,0,NG$1),NY10)+SUMIFS(OFFSET('Game Board'!$G$8:$G$31,0,NG$1),OFFSET('Game Board'!$F$8:$F$31,0,NG$1),NY9,OFFSET('Game Board'!$I$8:$I$31,0,NG$1),NY11)+SUMIFS(OFFSET('Game Board'!$H$8:$H$31,0,NG$1),OFFSET('Game Board'!$I$8:$I$31,0,NG$1),NY9,OFFSET('Game Board'!$F$8:$F$31,0,NG$1),NY8)+SUMIFS(OFFSET('Game Board'!$H$8:$H$31,0,NG$1),OFFSET('Game Board'!$I$8:$I$31,0,NG$1),NY9,OFFSET('Game Board'!$F$8:$F$31,0,NG$1),NY10)+SUMIFS(OFFSET('Game Board'!$H$8:$H$31,0,NG$1),OFFSET('Game Board'!$I$8:$I$31,0,NG$1),NY9,OFFSET('Game Board'!$F$8:$F$31,0,NG$1),NY11)</f>
        <v>0</v>
      </c>
      <c r="OF9" s="341">
        <f ca="1">SUMIFS(OFFSET('Game Board'!$H$8:$H$31,0,NG$1),OFFSET('Game Board'!$F$8:$F$31,0,NG$1),NY9,OFFSET('Game Board'!$I$8:$I$31,0,NG$1),NY8)+SUMIFS(OFFSET('Game Board'!$H$8:$H$31,0,NG$1),OFFSET('Game Board'!$F$8:$F$31,0,NG$1),NY9,OFFSET('Game Board'!$I$8:$I$31,0,NG$1),NY10)+SUMIFS(OFFSET('Game Board'!$H$8:$H$31,0,NG$1),OFFSET('Game Board'!$F$8:$F$31,0,NG$1),NY9,OFFSET('Game Board'!$I$8:$I$31,0,NG$1),NY11)+SUMIFS(OFFSET('Game Board'!$G$8:$G$31,0,NG$1),OFFSET('Game Board'!$I$8:$I$31,0,NG$1),NY9,OFFSET('Game Board'!$F$8:$F$31,0,NG$1),NY8)+SUMIFS(OFFSET('Game Board'!$G$8:$G$31,0,NG$1),OFFSET('Game Board'!$I$8:$I$31,0,NG$1),NY9,OFFSET('Game Board'!$F$8:$F$31,0,NG$1),NY10)+SUMIFS(OFFSET('Game Board'!$G$8:$G$31,0,NG$1),OFFSET('Game Board'!$I$8:$I$31,0,NG$1),NY9,OFFSET('Game Board'!$F$8:$F$31,0,NG$1),NY11)</f>
        <v>0</v>
      </c>
      <c r="OG9" s="341">
        <f t="shared" ca="1" si="84"/>
        <v>0</v>
      </c>
      <c r="OH9" s="341">
        <f t="shared" ca="1" si="85"/>
        <v>3</v>
      </c>
      <c r="OI9" s="341">
        <f t="shared" ref="OI9" ca="1" si="907">IF(NY9&lt;&gt;"",SUMPRODUCT((NX8:NX11=NX9)*(OH8:OH11&gt;OH9)*1),0)</f>
        <v>0</v>
      </c>
      <c r="OJ9" s="341">
        <f t="shared" ref="OJ9" ca="1" si="908">IF(NY9&lt;&gt;"",SUMPRODUCT((OI8:OI11=OI9)*(OG8:OG11&gt;OG9)*1),0)</f>
        <v>0</v>
      </c>
      <c r="OK9" s="341">
        <f t="shared" ca="1" si="88"/>
        <v>0</v>
      </c>
      <c r="OL9" s="341">
        <f t="shared" ref="OL9" ca="1" si="909">IF(NY9&lt;&gt;"",SUMPRODUCT((OK8:OK11=OK9)*(OI8:OI11=OI9)*(OE8:OE11&gt;OE9)*1),0)</f>
        <v>0</v>
      </c>
      <c r="OM9" s="341">
        <f t="shared" ca="1" si="90"/>
        <v>1</v>
      </c>
      <c r="ON9" s="341">
        <f ca="1">SUMPRODUCT((OFFSET('Game Board'!$F$8:$F$31,0,NG$1)=NZ9)*(OFFSET('Game Board'!$I$8:$I$31,0,NG$1)=NZ10)*(OFFSET('Game Board'!$G$8:$G$31,0,NG$1)&gt;OFFSET('Game Board'!$H$8:$H$31,0,NG$1))*1)+SUMPRODUCT((OFFSET('Game Board'!$I$8:$I$31,0,NG$1)=NZ9)*(OFFSET('Game Board'!$F$8:$F$31,0,NG$1)=NZ10)*(OFFSET('Game Board'!$H$8:$H$31,0,NG$1)&gt;OFFSET('Game Board'!$G$8:$G$31,0,NG$1))*1)+SUMPRODUCT((OFFSET('Game Board'!$F$8:$F$31,0,NG$1)=NZ9)*(OFFSET('Game Board'!$I$8:$I$31,0,NG$1)=NZ11)*(OFFSET('Game Board'!$G$8:$G$31,0,NG$1)&gt;OFFSET('Game Board'!$H$8:$H$31,0,NG$1))*1)+SUMPRODUCT((OFFSET('Game Board'!$I$8:$I$31,0,NG$1)=NZ9)*(OFFSET('Game Board'!$F$8:$F$31,0,NG$1)=NZ11)*(OFFSET('Game Board'!$H$8:$H$31,0,NG$1)&gt;OFFSET('Game Board'!$G$8:$G$31,0,NG$1))*1)</f>
        <v>0</v>
      </c>
      <c r="OO9" s="341">
        <f ca="1">SUMPRODUCT((OFFSET('Game Board'!$F$8:$F$31,0,NG$1)=NZ9)*(OFFSET('Game Board'!$I$8:$I$31,0,NG$1)=NZ10)*(OFFSET('Game Board'!$G$8:$G$31,0,NG$1)=OFFSET('Game Board'!$H$8:$H$31,0,NG$1))*1)+SUMPRODUCT((OFFSET('Game Board'!$I$8:$I$31,0,NG$1)=NZ9)*(OFFSET('Game Board'!$F$8:$F$31,0,NG$1)=NZ10)*(OFFSET('Game Board'!$G$8:$G$31,0,NG$1)=OFFSET('Game Board'!$H$8:$H$31,0,NG$1))*1)+SUMPRODUCT((OFFSET('Game Board'!$F$8:$F$31,0,NG$1)=NZ9)*(OFFSET('Game Board'!$I$8:$I$31,0,NG$1)=NZ11)*(OFFSET('Game Board'!$G$8:$G$31,0,NG$1)=OFFSET('Game Board'!$H$8:$H$31,0,NG$1))*1)+SUMPRODUCT((OFFSET('Game Board'!$I$8:$I$31,0,NG$1)=NZ9)*(OFFSET('Game Board'!$F$8:$F$31,0,NG$1)=NZ11)*(OFFSET('Game Board'!$G$8:$G$31,0,NG$1)=OFFSET('Game Board'!$H$8:$H$31,0,NG$1))*1)</f>
        <v>0</v>
      </c>
      <c r="OP9" s="341">
        <f ca="1">SUMPRODUCT((OFFSET('Game Board'!$F$8:$F$31,0,NG$1)=NZ9)*(OFFSET('Game Board'!$I$8:$I$31,0,NG$1)=NZ10)*(OFFSET('Game Board'!$G$8:$G$31,0,NG$1)&lt;OFFSET('Game Board'!$H$8:$H$31,0,NG$1))*1)+SUMPRODUCT((OFFSET('Game Board'!$I$8:$I$31,0,NG$1)=NZ9)*(OFFSET('Game Board'!$F$8:$F$31,0,NG$1)=NZ10)*(OFFSET('Game Board'!$H$8:$H$31,0,NG$1)&lt;OFFSET('Game Board'!$G$8:$G$31,0,NG$1))*1)+SUMPRODUCT((OFFSET('Game Board'!$F$8:$F$31,0,NG$1)=NZ9)*(OFFSET('Game Board'!$I$8:$I$31,0,NG$1)=NZ11)*(OFFSET('Game Board'!$G$8:$G$31,0,NG$1)&lt;OFFSET('Game Board'!$H$8:$H$31,0,NG$1))*1)+SUMPRODUCT((OFFSET('Game Board'!$I$8:$I$31,0,NG$1)=NZ9)*(OFFSET('Game Board'!$F$8:$F$31,0,NG$1)=NZ11)*(OFFSET('Game Board'!$H$8:$H$31,0,NG$1)&lt;OFFSET('Game Board'!$G$8:$G$31,0,NG$1))*1)</f>
        <v>0</v>
      </c>
      <c r="OQ9" s="341">
        <f ca="1">SUMIFS(OFFSET('Game Board'!$G$8:$G$31,0,NG$1),OFFSET('Game Board'!$F$8:$F$31,0,NG$1),NZ9,OFFSET('Game Board'!$I$8:$I$31,0,NG$1),NZ10)+SUMIFS(OFFSET('Game Board'!$G$8:$G$31,0,NG$1),OFFSET('Game Board'!$F$8:$F$31,0,NG$1),NZ9,OFFSET('Game Board'!$I$8:$I$31,0,NG$1),NZ11)+SUMIFS(OFFSET('Game Board'!$H$8:$H$31,0,NG$1),OFFSET('Game Board'!$I$8:$I$31,0,NG$1),NZ9,OFFSET('Game Board'!$F$8:$F$31,0,NG$1),NZ10)+SUMIFS(OFFSET('Game Board'!$H$8:$H$31,0,NG$1),OFFSET('Game Board'!$I$8:$I$31,0,NG$1),NZ9,OFFSET('Game Board'!$F$8:$F$31,0,NG$1),NZ11)</f>
        <v>0</v>
      </c>
      <c r="OR9" s="341">
        <f ca="1">SUMIFS(OFFSET('Game Board'!$H$8:$H$31,0,NG$1),OFFSET('Game Board'!$F$8:$F$31,0,NG$1),NZ9,OFFSET('Game Board'!$I$8:$I$31,0,NG$1),NZ10)+SUMIFS(OFFSET('Game Board'!$H$8:$H$31,0,NG$1),OFFSET('Game Board'!$F$8:$F$31,0,NG$1),NZ9,OFFSET('Game Board'!$I$8:$I$31,0,NG$1),NZ11)+SUMIFS(OFFSET('Game Board'!$G$8:$G$31,0,NG$1),OFFSET('Game Board'!$I$8:$I$31,0,NG$1),NZ9,OFFSET('Game Board'!$F$8:$F$31,0,NG$1),NZ10)+SUMIFS(OFFSET('Game Board'!$G$8:$G$31,0,NG$1),OFFSET('Game Board'!$I$8:$I$31,0,NG$1),NZ9,OFFSET('Game Board'!$F$8:$F$31,0,NG$1),NZ11)</f>
        <v>0</v>
      </c>
      <c r="OS9" s="341">
        <f t="shared" ca="1" si="303"/>
        <v>0</v>
      </c>
      <c r="OT9" s="341">
        <f t="shared" ca="1" si="304"/>
        <v>0</v>
      </c>
      <c r="OU9" s="341">
        <f t="shared" ref="OU9" ca="1" si="910">IF(NZ9&lt;&gt;"",SUMPRODUCT((NX8:NX11=NX9)*(OT8:OT11&gt;OT9)*1),0)</f>
        <v>0</v>
      </c>
      <c r="OV9" s="341">
        <f t="shared" ref="OV9" ca="1" si="911">IF(NZ9&lt;&gt;"",SUMPRODUCT((OU8:OU11=OU9)*(OS8:OS11&gt;OS9)*1),0)</f>
        <v>0</v>
      </c>
      <c r="OW9" s="341">
        <f t="shared" ca="1" si="307"/>
        <v>0</v>
      </c>
      <c r="OX9" s="341">
        <f t="shared" ref="OX9" ca="1" si="912">IF(NZ9&lt;&gt;"",SUMPRODUCT((OW8:OW11=OW9)*(OU8:OU11=OU9)*(OQ8:OQ11&gt;OQ9)*1),0)</f>
        <v>0</v>
      </c>
      <c r="OY9" s="341">
        <f t="shared" ca="1" si="91"/>
        <v>1</v>
      </c>
      <c r="OZ9" s="341">
        <v>0</v>
      </c>
      <c r="PA9" s="341">
        <v>0</v>
      </c>
      <c r="PB9" s="341">
        <v>0</v>
      </c>
      <c r="PC9" s="341">
        <v>0</v>
      </c>
      <c r="PD9" s="341">
        <v>0</v>
      </c>
      <c r="PE9" s="341">
        <v>0</v>
      </c>
      <c r="PF9" s="341">
        <v>0</v>
      </c>
      <c r="PG9" s="341">
        <v>0</v>
      </c>
      <c r="PH9" s="341">
        <v>0</v>
      </c>
      <c r="PI9" s="341">
        <v>0</v>
      </c>
      <c r="PJ9" s="341">
        <v>0</v>
      </c>
      <c r="PK9" s="341">
        <f t="shared" ca="1" si="92"/>
        <v>1</v>
      </c>
      <c r="PL9" s="341">
        <f t="shared" ref="PL9" ca="1" si="913">SUMPRODUCT((PK8:PK11=PK9)*(NN8:NN11&gt;NN9)*1)</f>
        <v>1</v>
      </c>
      <c r="PM9" s="341">
        <f t="shared" ca="1" si="94"/>
        <v>2</v>
      </c>
      <c r="PN9" s="341" t="str">
        <f t="shared" si="310"/>
        <v>Morocco</v>
      </c>
      <c r="PO9" s="341">
        <f t="shared" ca="1" si="95"/>
        <v>0</v>
      </c>
      <c r="PP9" s="341">
        <f ca="1">SUMPRODUCT((OFFSET('Game Board'!$G$8:$G$31,0,PP$1)&lt;&gt;"")*(OFFSET('Game Board'!$F$8:$F$31,0,PP$1)=$C9)*(OFFSET('Game Board'!$G$8:$G$31,0,PP$1)&gt;OFFSET('Game Board'!$H$8:$H$31,0,PP$1))*1)+SUMPRODUCT((OFFSET('Game Board'!$G$8:$G$31,0,PP$1)&lt;&gt;"")*(OFFSET('Game Board'!$I$8:$I$31,0,PP$1)=$C9)*(OFFSET('Game Board'!$H$8:$H$31,0,PP$1)&gt;OFFSET('Game Board'!$G$8:$G$31,0,PP$1))*1)</f>
        <v>0</v>
      </c>
      <c r="PQ9" s="341">
        <f ca="1">SUMPRODUCT((OFFSET('Game Board'!$G$8:$G$31,0,PP$1)&lt;&gt;"")*(OFFSET('Game Board'!$F$8:$F$31,0,PP$1)=$C9)*(OFFSET('Game Board'!$G$8:$G$31,0,PP$1)=OFFSET('Game Board'!$H$8:$H$31,0,PP$1))*1)+SUMPRODUCT((OFFSET('Game Board'!$G$8:$G$31,0,PP$1)&lt;&gt;"")*(OFFSET('Game Board'!$I$8:$I$31,0,PP$1)=$C9)*(OFFSET('Game Board'!$G$8:$G$31,0,PP$1)=OFFSET('Game Board'!$H$8:$H$31,0,PP$1))*1)</f>
        <v>0</v>
      </c>
      <c r="PR9" s="341">
        <f ca="1">SUMPRODUCT((OFFSET('Game Board'!$G$8:$G$31,0,PP$1)&lt;&gt;"")*(OFFSET('Game Board'!$F$8:$F$31,0,PP$1)=$C9)*(OFFSET('Game Board'!$G$8:$G$31,0,PP$1)&lt;OFFSET('Game Board'!$H$8:$H$31,0,PP$1))*1)+SUMPRODUCT((OFFSET('Game Board'!$G$8:$G$31,0,PP$1)&lt;&gt;"")*(OFFSET('Game Board'!$I$8:$I$31,0,PP$1)=$C9)*(OFFSET('Game Board'!$H$8:$H$31,0,PP$1)&lt;OFFSET('Game Board'!$G$8:$G$31,0,PP$1))*1)</f>
        <v>0</v>
      </c>
      <c r="PS9" s="341">
        <f ca="1">SUMIF(OFFSET('Game Board'!$F$8:$F$31,0,PP$1),$C9,OFFSET('Game Board'!$G$8:$G$31,0,PP$1))+SUMIF(OFFSET('Game Board'!$I$8:$I$31,0,PP$1),$C9,OFFSET('Game Board'!$H$8:$H$31,0,PP$1))</f>
        <v>0</v>
      </c>
      <c r="PT9" s="341">
        <f ca="1">SUMIF(OFFSET('Game Board'!$F$8:$F$31,0,PP$1),$C9,OFFSET('Game Board'!$H$8:$H$31,0,PP$1))+SUMIF(OFFSET('Game Board'!$I$8:$I$31,0,PP$1),$C9,OFFSET('Game Board'!$G$8:$G$31,0,PP$1))</f>
        <v>0</v>
      </c>
      <c r="PU9" s="341">
        <f t="shared" ca="1" si="96"/>
        <v>0</v>
      </c>
      <c r="PV9" s="341">
        <f t="shared" ca="1" si="97"/>
        <v>0</v>
      </c>
      <c r="PW9" s="341">
        <f t="shared" ca="1" si="311"/>
        <v>11</v>
      </c>
      <c r="PX9" s="341">
        <f>'Tournament Setup'!$F11</f>
        <v>0</v>
      </c>
      <c r="PY9" s="341">
        <f t="shared" ref="PY9" ca="1" si="914">RANK(PV9,PV8:PV11)</f>
        <v>1</v>
      </c>
      <c r="PZ9" s="341">
        <f t="shared" ref="PZ9" ca="1" si="915">SUMPRODUCT((PY8:PY11=PY9)*(PU8:PU11&gt;PU9)*1)</f>
        <v>0</v>
      </c>
      <c r="QA9" s="341">
        <f t="shared" ca="1" si="100"/>
        <v>1</v>
      </c>
      <c r="QB9" s="341">
        <f t="shared" ref="QB9" ca="1" si="916">SUMPRODUCT((PY8:PY11=PY9)*(PU8:PU11=PU9)*(PS8:PS11&gt;PS9)*1)</f>
        <v>0</v>
      </c>
      <c r="QC9" s="341">
        <f t="shared" ca="1" si="102"/>
        <v>1</v>
      </c>
      <c r="QD9" s="341">
        <f t="shared" ref="QD9" ca="1" si="917">RANK(QC9,QC8:QC11,1)+COUNTIF(QC8:QC9,QC9)-1</f>
        <v>2</v>
      </c>
      <c r="QE9" s="341">
        <v>2</v>
      </c>
      <c r="QF9" s="341" t="str">
        <f t="shared" ref="QF9" ca="1" si="918">INDEX(PN8:PN11,MATCH(QE9,QD8:QD11,0),0)</f>
        <v>Morocco</v>
      </c>
      <c r="QG9" s="341">
        <f t="shared" ref="QG9" ca="1" si="919">INDEX(QC8:QC11,MATCH(QF9,PN8:PN11,0),0)</f>
        <v>1</v>
      </c>
      <c r="QH9" s="341" t="str">
        <f t="shared" ref="QH9" ca="1" si="920">IF(QH8&lt;&gt;"",QF9,"")</f>
        <v>Morocco</v>
      </c>
      <c r="QI9" s="341" t="str">
        <f t="shared" ref="QI9" ca="1" si="921">IF(QG10=2,QF9,"")</f>
        <v/>
      </c>
      <c r="QK9" s="341">
        <f ca="1">SUMPRODUCT((OFFSET('Game Board'!$F$8:$F$31,0,PP$1)=QH9)*(OFFSET('Game Board'!$I$8:$I$31,0,PP$1)=QH8)*(OFFSET('Game Board'!$G$8:$G$31,0,PP$1)&gt;OFFSET('Game Board'!$H$8:$H$31,0,PP$1))*1)+SUMPRODUCT((OFFSET('Game Board'!$I$8:$I$31,0,PP$1)=QH9)*(OFFSET('Game Board'!$F$8:$F$31,0,PP$1)=QH8)*(OFFSET('Game Board'!$H$8:$H$31,0,PP$1)&gt;OFFSET('Game Board'!$G$8:$G$31,0,PP$1))*1)+SUMPRODUCT((OFFSET('Game Board'!$F$8:$F$31,0,PP$1)=QH9)*(OFFSET('Game Board'!$I$8:$I$31,0,PP$1)=QH10)*(OFFSET('Game Board'!$G$8:$G$31,0,PP$1)&gt;OFFSET('Game Board'!$H$8:$H$31,0,PP$1))*1)+SUMPRODUCT((OFFSET('Game Board'!$I$8:$I$31,0,PP$1)=QH9)*(OFFSET('Game Board'!$F$8:$F$31,0,PP$1)=QH10)*(OFFSET('Game Board'!$H$8:$H$31,0,PP$1)&gt;OFFSET('Game Board'!$G$8:$G$31,0,PP$1))*1)+SUMPRODUCT((OFFSET('Game Board'!$F$8:$F$31,0,PP$1)=QH9)*(OFFSET('Game Board'!$I$8:$I$31,0,PP$1)=QH11)*(OFFSET('Game Board'!$G$8:$G$31,0,PP$1)&gt;OFFSET('Game Board'!$H$8:$H$31,0,PP$1))*1)+SUMPRODUCT((OFFSET('Game Board'!$I$8:$I$31,0,PP$1)=QH9)*(OFFSET('Game Board'!$F$8:$F$31,0,PP$1)=QH11)*(OFFSET('Game Board'!$H$8:$H$31,0,PP$1)&gt;OFFSET('Game Board'!$G$8:$G$31,0,PP$1))*1)</f>
        <v>0</v>
      </c>
      <c r="QL9" s="341">
        <f ca="1">SUMPRODUCT((OFFSET('Game Board'!$F$8:$F$31,0,PP$1)=QH9)*(OFFSET('Game Board'!$I$8:$I$31,0,PP$1)=QH8)*(OFFSET('Game Board'!$G$8:$G$31,0,PP$1)=OFFSET('Game Board'!$H$8:$H$31,0,PP$1))*1)+SUMPRODUCT((OFFSET('Game Board'!$I$8:$I$31,0,PP$1)=QH9)*(OFFSET('Game Board'!$F$8:$F$31,0,PP$1)=QH8)*(OFFSET('Game Board'!$G$8:$G$31,0,PP$1)=OFFSET('Game Board'!$H$8:$H$31,0,PP$1))*1)+SUMPRODUCT((OFFSET('Game Board'!$F$8:$F$31,0,PP$1)=QH9)*(OFFSET('Game Board'!$I$8:$I$31,0,PP$1)=QH10)*(OFFSET('Game Board'!$G$8:$G$31,0,PP$1)=OFFSET('Game Board'!$H$8:$H$31,0,PP$1))*1)+SUMPRODUCT((OFFSET('Game Board'!$I$8:$I$31,0,PP$1)=QH9)*(OFFSET('Game Board'!$F$8:$F$31,0,PP$1)=QH10)*(OFFSET('Game Board'!$G$8:$G$31,0,PP$1)=OFFSET('Game Board'!$H$8:$H$31,0,PP$1))*1)+SUMPRODUCT((OFFSET('Game Board'!$F$8:$F$31,0,PP$1)=QH9)*(OFFSET('Game Board'!$I$8:$I$31,0,PP$1)=QH11)*(OFFSET('Game Board'!$G$8:$G$31,0,PP$1)=OFFSET('Game Board'!$H$8:$H$31,0,PP$1))*1)+SUMPRODUCT((OFFSET('Game Board'!$I$8:$I$31,0,PP$1)=QH9)*(OFFSET('Game Board'!$F$8:$F$31,0,PP$1)=QH11)*(OFFSET('Game Board'!$G$8:$G$31,0,PP$1)=OFFSET('Game Board'!$H$8:$H$31,0,PP$1))*1)</f>
        <v>3</v>
      </c>
      <c r="QM9" s="341">
        <f ca="1">SUMPRODUCT((OFFSET('Game Board'!$F$8:$F$31,0,PP$1)=QH9)*(OFFSET('Game Board'!$I$8:$I$31,0,PP$1)=QH8)*(OFFSET('Game Board'!$G$8:$G$31,0,PP$1)&lt;OFFSET('Game Board'!$H$8:$H$31,0,PP$1))*1)+SUMPRODUCT((OFFSET('Game Board'!$I$8:$I$31,0,PP$1)=QH9)*(OFFSET('Game Board'!$F$8:$F$31,0,PP$1)=QH8)*(OFFSET('Game Board'!$H$8:$H$31,0,PP$1)&lt;OFFSET('Game Board'!$G$8:$G$31,0,PP$1))*1)+SUMPRODUCT((OFFSET('Game Board'!$F$8:$F$31,0,PP$1)=QH9)*(OFFSET('Game Board'!$I$8:$I$31,0,PP$1)=QH10)*(OFFSET('Game Board'!$G$8:$G$31,0,PP$1)&lt;OFFSET('Game Board'!$H$8:$H$31,0,PP$1))*1)+SUMPRODUCT((OFFSET('Game Board'!$I$8:$I$31,0,PP$1)=QH9)*(OFFSET('Game Board'!$F$8:$F$31,0,PP$1)=QH10)*(OFFSET('Game Board'!$H$8:$H$31,0,PP$1)&lt;OFFSET('Game Board'!$G$8:$G$31,0,PP$1))*1)+SUMPRODUCT((OFFSET('Game Board'!$F$8:$F$31,0,PP$1)=QH9)*(OFFSET('Game Board'!$I$8:$I$31,0,PP$1)=QH11)*(OFFSET('Game Board'!$G$8:$G$31,0,PP$1)&lt;OFFSET('Game Board'!$H$8:$H$31,0,PP$1))*1)+SUMPRODUCT((OFFSET('Game Board'!$I$8:$I$31,0,PP$1)=QH9)*(OFFSET('Game Board'!$F$8:$F$31,0,PP$1)=QH11)*(OFFSET('Game Board'!$H$8:$H$31,0,PP$1)&lt;OFFSET('Game Board'!$G$8:$G$31,0,PP$1))*1)</f>
        <v>0</v>
      </c>
      <c r="QN9" s="341">
        <f ca="1">SUMIFS(OFFSET('Game Board'!$G$8:$G$31,0,PP$1),OFFSET('Game Board'!$F$8:$F$31,0,PP$1),QH9,OFFSET('Game Board'!$I$8:$I$31,0,PP$1),QH8)+SUMIFS(OFFSET('Game Board'!$G$8:$G$31,0,PP$1),OFFSET('Game Board'!$F$8:$F$31,0,PP$1),QH9,OFFSET('Game Board'!$I$8:$I$31,0,PP$1),QH10)+SUMIFS(OFFSET('Game Board'!$G$8:$G$31,0,PP$1),OFFSET('Game Board'!$F$8:$F$31,0,PP$1),QH9,OFFSET('Game Board'!$I$8:$I$31,0,PP$1),QH11)+SUMIFS(OFFSET('Game Board'!$H$8:$H$31,0,PP$1),OFFSET('Game Board'!$I$8:$I$31,0,PP$1),QH9,OFFSET('Game Board'!$F$8:$F$31,0,PP$1),QH8)+SUMIFS(OFFSET('Game Board'!$H$8:$H$31,0,PP$1),OFFSET('Game Board'!$I$8:$I$31,0,PP$1),QH9,OFFSET('Game Board'!$F$8:$F$31,0,PP$1),QH10)+SUMIFS(OFFSET('Game Board'!$H$8:$H$31,0,PP$1),OFFSET('Game Board'!$I$8:$I$31,0,PP$1),QH9,OFFSET('Game Board'!$F$8:$F$31,0,PP$1),QH11)</f>
        <v>0</v>
      </c>
      <c r="QO9" s="341">
        <f ca="1">SUMIFS(OFFSET('Game Board'!$H$8:$H$31,0,PP$1),OFFSET('Game Board'!$F$8:$F$31,0,PP$1),QH9,OFFSET('Game Board'!$I$8:$I$31,0,PP$1),QH8)+SUMIFS(OFFSET('Game Board'!$H$8:$H$31,0,PP$1),OFFSET('Game Board'!$F$8:$F$31,0,PP$1),QH9,OFFSET('Game Board'!$I$8:$I$31,0,PP$1),QH10)+SUMIFS(OFFSET('Game Board'!$H$8:$H$31,0,PP$1),OFFSET('Game Board'!$F$8:$F$31,0,PP$1),QH9,OFFSET('Game Board'!$I$8:$I$31,0,PP$1),QH11)+SUMIFS(OFFSET('Game Board'!$G$8:$G$31,0,PP$1),OFFSET('Game Board'!$I$8:$I$31,0,PP$1),QH9,OFFSET('Game Board'!$F$8:$F$31,0,PP$1),QH8)+SUMIFS(OFFSET('Game Board'!$G$8:$G$31,0,PP$1),OFFSET('Game Board'!$I$8:$I$31,0,PP$1),QH9,OFFSET('Game Board'!$F$8:$F$31,0,PP$1),QH10)+SUMIFS(OFFSET('Game Board'!$G$8:$G$31,0,PP$1),OFFSET('Game Board'!$I$8:$I$31,0,PP$1),QH9,OFFSET('Game Board'!$F$8:$F$31,0,PP$1),QH11)</f>
        <v>0</v>
      </c>
      <c r="QP9" s="341">
        <f t="shared" ca="1" si="107"/>
        <v>0</v>
      </c>
      <c r="QQ9" s="341">
        <f t="shared" ca="1" si="108"/>
        <v>3</v>
      </c>
      <c r="QR9" s="341">
        <f t="shared" ref="QR9" ca="1" si="922">IF(QH9&lt;&gt;"",SUMPRODUCT((QG8:QG11=QG9)*(QQ8:QQ11&gt;QQ9)*1),0)</f>
        <v>0</v>
      </c>
      <c r="QS9" s="341">
        <f t="shared" ref="QS9" ca="1" si="923">IF(QH9&lt;&gt;"",SUMPRODUCT((QR8:QR11=QR9)*(QP8:QP11&gt;QP9)*1),0)</f>
        <v>0</v>
      </c>
      <c r="QT9" s="341">
        <f t="shared" ca="1" si="111"/>
        <v>0</v>
      </c>
      <c r="QU9" s="341">
        <f t="shared" ref="QU9" ca="1" si="924">IF(QH9&lt;&gt;"",SUMPRODUCT((QT8:QT11=QT9)*(QR8:QR11=QR9)*(QN8:QN11&gt;QN9)*1),0)</f>
        <v>0</v>
      </c>
      <c r="QV9" s="341">
        <f t="shared" ca="1" si="113"/>
        <v>1</v>
      </c>
      <c r="QW9" s="341">
        <f ca="1">SUMPRODUCT((OFFSET('Game Board'!$F$8:$F$31,0,PP$1)=QI9)*(OFFSET('Game Board'!$I$8:$I$31,0,PP$1)=QI10)*(OFFSET('Game Board'!$G$8:$G$31,0,PP$1)&gt;OFFSET('Game Board'!$H$8:$H$31,0,PP$1))*1)+SUMPRODUCT((OFFSET('Game Board'!$I$8:$I$31,0,PP$1)=QI9)*(OFFSET('Game Board'!$F$8:$F$31,0,PP$1)=QI10)*(OFFSET('Game Board'!$H$8:$H$31,0,PP$1)&gt;OFFSET('Game Board'!$G$8:$G$31,0,PP$1))*1)+SUMPRODUCT((OFFSET('Game Board'!$F$8:$F$31,0,PP$1)=QI9)*(OFFSET('Game Board'!$I$8:$I$31,0,PP$1)=QI11)*(OFFSET('Game Board'!$G$8:$G$31,0,PP$1)&gt;OFFSET('Game Board'!$H$8:$H$31,0,PP$1))*1)+SUMPRODUCT((OFFSET('Game Board'!$I$8:$I$31,0,PP$1)=QI9)*(OFFSET('Game Board'!$F$8:$F$31,0,PP$1)=QI11)*(OFFSET('Game Board'!$H$8:$H$31,0,PP$1)&gt;OFFSET('Game Board'!$G$8:$G$31,0,PP$1))*1)</f>
        <v>0</v>
      </c>
      <c r="QX9" s="341">
        <f ca="1">SUMPRODUCT((OFFSET('Game Board'!$F$8:$F$31,0,PP$1)=QI9)*(OFFSET('Game Board'!$I$8:$I$31,0,PP$1)=QI10)*(OFFSET('Game Board'!$G$8:$G$31,0,PP$1)=OFFSET('Game Board'!$H$8:$H$31,0,PP$1))*1)+SUMPRODUCT((OFFSET('Game Board'!$I$8:$I$31,0,PP$1)=QI9)*(OFFSET('Game Board'!$F$8:$F$31,0,PP$1)=QI10)*(OFFSET('Game Board'!$G$8:$G$31,0,PP$1)=OFFSET('Game Board'!$H$8:$H$31,0,PP$1))*1)+SUMPRODUCT((OFFSET('Game Board'!$F$8:$F$31,0,PP$1)=QI9)*(OFFSET('Game Board'!$I$8:$I$31,0,PP$1)=QI11)*(OFFSET('Game Board'!$G$8:$G$31,0,PP$1)=OFFSET('Game Board'!$H$8:$H$31,0,PP$1))*1)+SUMPRODUCT((OFFSET('Game Board'!$I$8:$I$31,0,PP$1)=QI9)*(OFFSET('Game Board'!$F$8:$F$31,0,PP$1)=QI11)*(OFFSET('Game Board'!$G$8:$G$31,0,PP$1)=OFFSET('Game Board'!$H$8:$H$31,0,PP$1))*1)</f>
        <v>0</v>
      </c>
      <c r="QY9" s="341">
        <f ca="1">SUMPRODUCT((OFFSET('Game Board'!$F$8:$F$31,0,PP$1)=QI9)*(OFFSET('Game Board'!$I$8:$I$31,0,PP$1)=QI10)*(OFFSET('Game Board'!$G$8:$G$31,0,PP$1)&lt;OFFSET('Game Board'!$H$8:$H$31,0,PP$1))*1)+SUMPRODUCT((OFFSET('Game Board'!$I$8:$I$31,0,PP$1)=QI9)*(OFFSET('Game Board'!$F$8:$F$31,0,PP$1)=QI10)*(OFFSET('Game Board'!$H$8:$H$31,0,PP$1)&lt;OFFSET('Game Board'!$G$8:$G$31,0,PP$1))*1)+SUMPRODUCT((OFFSET('Game Board'!$F$8:$F$31,0,PP$1)=QI9)*(OFFSET('Game Board'!$I$8:$I$31,0,PP$1)=QI11)*(OFFSET('Game Board'!$G$8:$G$31,0,PP$1)&lt;OFFSET('Game Board'!$H$8:$H$31,0,PP$1))*1)+SUMPRODUCT((OFFSET('Game Board'!$I$8:$I$31,0,PP$1)=QI9)*(OFFSET('Game Board'!$F$8:$F$31,0,PP$1)=QI11)*(OFFSET('Game Board'!$H$8:$H$31,0,PP$1)&lt;OFFSET('Game Board'!$G$8:$G$31,0,PP$1))*1)</f>
        <v>0</v>
      </c>
      <c r="QZ9" s="341">
        <f ca="1">SUMIFS(OFFSET('Game Board'!$G$8:$G$31,0,PP$1),OFFSET('Game Board'!$F$8:$F$31,0,PP$1),QI9,OFFSET('Game Board'!$I$8:$I$31,0,PP$1),QI10)+SUMIFS(OFFSET('Game Board'!$G$8:$G$31,0,PP$1),OFFSET('Game Board'!$F$8:$F$31,0,PP$1),QI9,OFFSET('Game Board'!$I$8:$I$31,0,PP$1),QI11)+SUMIFS(OFFSET('Game Board'!$H$8:$H$31,0,PP$1),OFFSET('Game Board'!$I$8:$I$31,0,PP$1),QI9,OFFSET('Game Board'!$F$8:$F$31,0,PP$1),QI10)+SUMIFS(OFFSET('Game Board'!$H$8:$H$31,0,PP$1),OFFSET('Game Board'!$I$8:$I$31,0,PP$1),QI9,OFFSET('Game Board'!$F$8:$F$31,0,PP$1),QI11)</f>
        <v>0</v>
      </c>
      <c r="RA9" s="341">
        <f ca="1">SUMIFS(OFFSET('Game Board'!$H$8:$H$31,0,PP$1),OFFSET('Game Board'!$F$8:$F$31,0,PP$1),QI9,OFFSET('Game Board'!$I$8:$I$31,0,PP$1),QI10)+SUMIFS(OFFSET('Game Board'!$H$8:$H$31,0,PP$1),OFFSET('Game Board'!$F$8:$F$31,0,PP$1),QI9,OFFSET('Game Board'!$I$8:$I$31,0,PP$1),QI11)+SUMIFS(OFFSET('Game Board'!$G$8:$G$31,0,PP$1),OFFSET('Game Board'!$I$8:$I$31,0,PP$1),QI9,OFFSET('Game Board'!$F$8:$F$31,0,PP$1),QI10)+SUMIFS(OFFSET('Game Board'!$G$8:$G$31,0,PP$1),OFFSET('Game Board'!$I$8:$I$31,0,PP$1),QI9,OFFSET('Game Board'!$F$8:$F$31,0,PP$1),QI11)</f>
        <v>0</v>
      </c>
      <c r="RB9" s="341">
        <f t="shared" ca="1" si="323"/>
        <v>0</v>
      </c>
      <c r="RC9" s="341">
        <f t="shared" ca="1" si="324"/>
        <v>0</v>
      </c>
      <c r="RD9" s="341">
        <f t="shared" ref="RD9" ca="1" si="925">IF(QI9&lt;&gt;"",SUMPRODUCT((QG8:QG11=QG9)*(RC8:RC11&gt;RC9)*1),0)</f>
        <v>0</v>
      </c>
      <c r="RE9" s="341">
        <f t="shared" ref="RE9" ca="1" si="926">IF(QI9&lt;&gt;"",SUMPRODUCT((RD8:RD11=RD9)*(RB8:RB11&gt;RB9)*1),0)</f>
        <v>0</v>
      </c>
      <c r="RF9" s="341">
        <f t="shared" ca="1" si="327"/>
        <v>0</v>
      </c>
      <c r="RG9" s="341">
        <f t="shared" ref="RG9" ca="1" si="927">IF(QI9&lt;&gt;"",SUMPRODUCT((RF8:RF11=RF9)*(RD8:RD11=RD9)*(QZ8:QZ11&gt;QZ9)*1),0)</f>
        <v>0</v>
      </c>
      <c r="RH9" s="341">
        <f t="shared" ca="1" si="114"/>
        <v>1</v>
      </c>
      <c r="RI9" s="341">
        <v>0</v>
      </c>
      <c r="RJ9" s="341">
        <v>0</v>
      </c>
      <c r="RK9" s="341">
        <v>0</v>
      </c>
      <c r="RL9" s="341">
        <v>0</v>
      </c>
      <c r="RM9" s="341">
        <v>0</v>
      </c>
      <c r="RN9" s="341">
        <v>0</v>
      </c>
      <c r="RO9" s="341">
        <v>0</v>
      </c>
      <c r="RP9" s="341">
        <v>0</v>
      </c>
      <c r="RQ9" s="341">
        <v>0</v>
      </c>
      <c r="RR9" s="341">
        <v>0</v>
      </c>
      <c r="RS9" s="341">
        <v>0</v>
      </c>
      <c r="RT9" s="341">
        <f t="shared" ca="1" si="115"/>
        <v>1</v>
      </c>
      <c r="RU9" s="341">
        <f t="shared" ref="RU9" ca="1" si="928">SUMPRODUCT((RT8:RT11=RT9)*(PW8:PW11&gt;PW9)*1)</f>
        <v>1</v>
      </c>
      <c r="RV9" s="341">
        <f t="shared" ca="1" si="117"/>
        <v>2</v>
      </c>
      <c r="RW9" s="341" t="str">
        <f t="shared" si="330"/>
        <v>Morocco</v>
      </c>
      <c r="RX9" s="341">
        <f t="shared" ca="1" si="118"/>
        <v>0</v>
      </c>
      <c r="RY9" s="341">
        <f ca="1">SUMPRODUCT((OFFSET('Game Board'!$G$8:$G$31,0,RY$1)&lt;&gt;"")*(OFFSET('Game Board'!$F$8:$F$31,0,RY$1)=$C9)*(OFFSET('Game Board'!$G$8:$G$31,0,RY$1)&gt;OFFSET('Game Board'!$H$8:$H$31,0,RY$1))*1)+SUMPRODUCT((OFFSET('Game Board'!$G$8:$G$31,0,RY$1)&lt;&gt;"")*(OFFSET('Game Board'!$I$8:$I$31,0,RY$1)=$C9)*(OFFSET('Game Board'!$H$8:$H$31,0,RY$1)&gt;OFFSET('Game Board'!$G$8:$G$31,0,RY$1))*1)</f>
        <v>0</v>
      </c>
      <c r="RZ9" s="341">
        <f ca="1">SUMPRODUCT((OFFSET('Game Board'!$G$8:$G$31,0,RY$1)&lt;&gt;"")*(OFFSET('Game Board'!$F$8:$F$31,0,RY$1)=$C9)*(OFFSET('Game Board'!$G$8:$G$31,0,RY$1)=OFFSET('Game Board'!$H$8:$H$31,0,RY$1))*1)+SUMPRODUCT((OFFSET('Game Board'!$G$8:$G$31,0,RY$1)&lt;&gt;"")*(OFFSET('Game Board'!$I$8:$I$31,0,RY$1)=$C9)*(OFFSET('Game Board'!$G$8:$G$31,0,RY$1)=OFFSET('Game Board'!$H$8:$H$31,0,RY$1))*1)</f>
        <v>0</v>
      </c>
      <c r="SA9" s="341">
        <f ca="1">SUMPRODUCT((OFFSET('Game Board'!$G$8:$G$31,0,RY$1)&lt;&gt;"")*(OFFSET('Game Board'!$F$8:$F$31,0,RY$1)=$C9)*(OFFSET('Game Board'!$G$8:$G$31,0,RY$1)&lt;OFFSET('Game Board'!$H$8:$H$31,0,RY$1))*1)+SUMPRODUCT((OFFSET('Game Board'!$G$8:$G$31,0,RY$1)&lt;&gt;"")*(OFFSET('Game Board'!$I$8:$I$31,0,RY$1)=$C9)*(OFFSET('Game Board'!$H$8:$H$31,0,RY$1)&lt;OFFSET('Game Board'!$G$8:$G$31,0,RY$1))*1)</f>
        <v>0</v>
      </c>
      <c r="SB9" s="341">
        <f ca="1">SUMIF(OFFSET('Game Board'!$F$8:$F$31,0,RY$1),$C9,OFFSET('Game Board'!$G$8:$G$31,0,RY$1))+SUMIF(OFFSET('Game Board'!$I$8:$I$31,0,RY$1),$C9,OFFSET('Game Board'!$H$8:$H$31,0,RY$1))</f>
        <v>0</v>
      </c>
      <c r="SC9" s="341">
        <f ca="1">SUMIF(OFFSET('Game Board'!$F$8:$F$31,0,RY$1),$C9,OFFSET('Game Board'!$H$8:$H$31,0,RY$1))+SUMIF(OFFSET('Game Board'!$I$8:$I$31,0,RY$1),$C9,OFFSET('Game Board'!$G$8:$G$31,0,RY$1))</f>
        <v>0</v>
      </c>
      <c r="SD9" s="341">
        <f t="shared" ca="1" si="119"/>
        <v>0</v>
      </c>
      <c r="SE9" s="341">
        <f t="shared" ca="1" si="120"/>
        <v>0</v>
      </c>
      <c r="SF9" s="341">
        <f t="shared" ca="1" si="331"/>
        <v>11</v>
      </c>
      <c r="SG9" s="341">
        <f>'Tournament Setup'!$F11</f>
        <v>0</v>
      </c>
      <c r="SH9" s="341">
        <f t="shared" ref="SH9" ca="1" si="929">RANK(SE9,SE8:SE11)</f>
        <v>1</v>
      </c>
      <c r="SI9" s="341">
        <f t="shared" ref="SI9" ca="1" si="930">SUMPRODUCT((SH8:SH11=SH9)*(SD8:SD11&gt;SD9)*1)</f>
        <v>0</v>
      </c>
      <c r="SJ9" s="341">
        <f t="shared" ca="1" si="123"/>
        <v>1</v>
      </c>
      <c r="SK9" s="341">
        <f t="shared" ref="SK9" ca="1" si="931">SUMPRODUCT((SH8:SH11=SH9)*(SD8:SD11=SD9)*(SB8:SB11&gt;SB9)*1)</f>
        <v>0</v>
      </c>
      <c r="SL9" s="341">
        <f t="shared" ca="1" si="125"/>
        <v>1</v>
      </c>
      <c r="SM9" s="341">
        <f t="shared" ref="SM9" ca="1" si="932">RANK(SL9,SL8:SL11,1)+COUNTIF(SL8:SL9,SL9)-1</f>
        <v>2</v>
      </c>
      <c r="SN9" s="341">
        <v>2</v>
      </c>
      <c r="SO9" s="341" t="str">
        <f t="shared" ref="SO9" ca="1" si="933">INDEX(RW8:RW11,MATCH(SN9,SM8:SM11,0),0)</f>
        <v>Morocco</v>
      </c>
      <c r="SP9" s="341">
        <f t="shared" ref="SP9" ca="1" si="934">INDEX(SL8:SL11,MATCH(SO9,RW8:RW11,0),0)</f>
        <v>1</v>
      </c>
      <c r="SQ9" s="341" t="str">
        <f t="shared" ref="SQ9" ca="1" si="935">IF(SQ8&lt;&gt;"",SO9,"")</f>
        <v>Morocco</v>
      </c>
      <c r="SR9" s="341" t="str">
        <f t="shared" ref="SR9" ca="1" si="936">IF(SP10=2,SO9,"")</f>
        <v/>
      </c>
      <c r="ST9" s="341">
        <f ca="1">SUMPRODUCT((OFFSET('Game Board'!$F$8:$F$31,0,RY$1)=SQ9)*(OFFSET('Game Board'!$I$8:$I$31,0,RY$1)=SQ8)*(OFFSET('Game Board'!$G$8:$G$31,0,RY$1)&gt;OFFSET('Game Board'!$H$8:$H$31,0,RY$1))*1)+SUMPRODUCT((OFFSET('Game Board'!$I$8:$I$31,0,RY$1)=SQ9)*(OFFSET('Game Board'!$F$8:$F$31,0,RY$1)=SQ8)*(OFFSET('Game Board'!$H$8:$H$31,0,RY$1)&gt;OFFSET('Game Board'!$G$8:$G$31,0,RY$1))*1)+SUMPRODUCT((OFFSET('Game Board'!$F$8:$F$31,0,RY$1)=SQ9)*(OFFSET('Game Board'!$I$8:$I$31,0,RY$1)=SQ10)*(OFFSET('Game Board'!$G$8:$G$31,0,RY$1)&gt;OFFSET('Game Board'!$H$8:$H$31,0,RY$1))*1)+SUMPRODUCT((OFFSET('Game Board'!$I$8:$I$31,0,RY$1)=SQ9)*(OFFSET('Game Board'!$F$8:$F$31,0,RY$1)=SQ10)*(OFFSET('Game Board'!$H$8:$H$31,0,RY$1)&gt;OFFSET('Game Board'!$G$8:$G$31,0,RY$1))*1)+SUMPRODUCT((OFFSET('Game Board'!$F$8:$F$31,0,RY$1)=SQ9)*(OFFSET('Game Board'!$I$8:$I$31,0,RY$1)=SQ11)*(OFFSET('Game Board'!$G$8:$G$31,0,RY$1)&gt;OFFSET('Game Board'!$H$8:$H$31,0,RY$1))*1)+SUMPRODUCT((OFFSET('Game Board'!$I$8:$I$31,0,RY$1)=SQ9)*(OFFSET('Game Board'!$F$8:$F$31,0,RY$1)=SQ11)*(OFFSET('Game Board'!$H$8:$H$31,0,RY$1)&gt;OFFSET('Game Board'!$G$8:$G$31,0,RY$1))*1)</f>
        <v>0</v>
      </c>
      <c r="SU9" s="341">
        <f ca="1">SUMPRODUCT((OFFSET('Game Board'!$F$8:$F$31,0,RY$1)=SQ9)*(OFFSET('Game Board'!$I$8:$I$31,0,RY$1)=SQ8)*(OFFSET('Game Board'!$G$8:$G$31,0,RY$1)=OFFSET('Game Board'!$H$8:$H$31,0,RY$1))*1)+SUMPRODUCT((OFFSET('Game Board'!$I$8:$I$31,0,RY$1)=SQ9)*(OFFSET('Game Board'!$F$8:$F$31,0,RY$1)=SQ8)*(OFFSET('Game Board'!$G$8:$G$31,0,RY$1)=OFFSET('Game Board'!$H$8:$H$31,0,RY$1))*1)+SUMPRODUCT((OFFSET('Game Board'!$F$8:$F$31,0,RY$1)=SQ9)*(OFFSET('Game Board'!$I$8:$I$31,0,RY$1)=SQ10)*(OFFSET('Game Board'!$G$8:$G$31,0,RY$1)=OFFSET('Game Board'!$H$8:$H$31,0,RY$1))*1)+SUMPRODUCT((OFFSET('Game Board'!$I$8:$I$31,0,RY$1)=SQ9)*(OFFSET('Game Board'!$F$8:$F$31,0,RY$1)=SQ10)*(OFFSET('Game Board'!$G$8:$G$31,0,RY$1)=OFFSET('Game Board'!$H$8:$H$31,0,RY$1))*1)+SUMPRODUCT((OFFSET('Game Board'!$F$8:$F$31,0,RY$1)=SQ9)*(OFFSET('Game Board'!$I$8:$I$31,0,RY$1)=SQ11)*(OFFSET('Game Board'!$G$8:$G$31,0,RY$1)=OFFSET('Game Board'!$H$8:$H$31,0,RY$1))*1)+SUMPRODUCT((OFFSET('Game Board'!$I$8:$I$31,0,RY$1)=SQ9)*(OFFSET('Game Board'!$F$8:$F$31,0,RY$1)=SQ11)*(OFFSET('Game Board'!$G$8:$G$31,0,RY$1)=OFFSET('Game Board'!$H$8:$H$31,0,RY$1))*1)</f>
        <v>3</v>
      </c>
      <c r="SV9" s="341">
        <f ca="1">SUMPRODUCT((OFFSET('Game Board'!$F$8:$F$31,0,RY$1)=SQ9)*(OFFSET('Game Board'!$I$8:$I$31,0,RY$1)=SQ8)*(OFFSET('Game Board'!$G$8:$G$31,0,RY$1)&lt;OFFSET('Game Board'!$H$8:$H$31,0,RY$1))*1)+SUMPRODUCT((OFFSET('Game Board'!$I$8:$I$31,0,RY$1)=SQ9)*(OFFSET('Game Board'!$F$8:$F$31,0,RY$1)=SQ8)*(OFFSET('Game Board'!$H$8:$H$31,0,RY$1)&lt;OFFSET('Game Board'!$G$8:$G$31,0,RY$1))*1)+SUMPRODUCT((OFFSET('Game Board'!$F$8:$F$31,0,RY$1)=SQ9)*(OFFSET('Game Board'!$I$8:$I$31,0,RY$1)=SQ10)*(OFFSET('Game Board'!$G$8:$G$31,0,RY$1)&lt;OFFSET('Game Board'!$H$8:$H$31,0,RY$1))*1)+SUMPRODUCT((OFFSET('Game Board'!$I$8:$I$31,0,RY$1)=SQ9)*(OFFSET('Game Board'!$F$8:$F$31,0,RY$1)=SQ10)*(OFFSET('Game Board'!$H$8:$H$31,0,RY$1)&lt;OFFSET('Game Board'!$G$8:$G$31,0,RY$1))*1)+SUMPRODUCT((OFFSET('Game Board'!$F$8:$F$31,0,RY$1)=SQ9)*(OFFSET('Game Board'!$I$8:$I$31,0,RY$1)=SQ11)*(OFFSET('Game Board'!$G$8:$G$31,0,RY$1)&lt;OFFSET('Game Board'!$H$8:$H$31,0,RY$1))*1)+SUMPRODUCT((OFFSET('Game Board'!$I$8:$I$31,0,RY$1)=SQ9)*(OFFSET('Game Board'!$F$8:$F$31,0,RY$1)=SQ11)*(OFFSET('Game Board'!$H$8:$H$31,0,RY$1)&lt;OFFSET('Game Board'!$G$8:$G$31,0,RY$1))*1)</f>
        <v>0</v>
      </c>
      <c r="SW9" s="341">
        <f ca="1">SUMIFS(OFFSET('Game Board'!$G$8:$G$31,0,RY$1),OFFSET('Game Board'!$F$8:$F$31,0,RY$1),SQ9,OFFSET('Game Board'!$I$8:$I$31,0,RY$1),SQ8)+SUMIFS(OFFSET('Game Board'!$G$8:$G$31,0,RY$1),OFFSET('Game Board'!$F$8:$F$31,0,RY$1),SQ9,OFFSET('Game Board'!$I$8:$I$31,0,RY$1),SQ10)+SUMIFS(OFFSET('Game Board'!$G$8:$G$31,0,RY$1),OFFSET('Game Board'!$F$8:$F$31,0,RY$1),SQ9,OFFSET('Game Board'!$I$8:$I$31,0,RY$1),SQ11)+SUMIFS(OFFSET('Game Board'!$H$8:$H$31,0,RY$1),OFFSET('Game Board'!$I$8:$I$31,0,RY$1),SQ9,OFFSET('Game Board'!$F$8:$F$31,0,RY$1),SQ8)+SUMIFS(OFFSET('Game Board'!$H$8:$H$31,0,RY$1),OFFSET('Game Board'!$I$8:$I$31,0,RY$1),SQ9,OFFSET('Game Board'!$F$8:$F$31,0,RY$1),SQ10)+SUMIFS(OFFSET('Game Board'!$H$8:$H$31,0,RY$1),OFFSET('Game Board'!$I$8:$I$31,0,RY$1),SQ9,OFFSET('Game Board'!$F$8:$F$31,0,RY$1),SQ11)</f>
        <v>0</v>
      </c>
      <c r="SX9" s="341">
        <f ca="1">SUMIFS(OFFSET('Game Board'!$H$8:$H$31,0,RY$1),OFFSET('Game Board'!$F$8:$F$31,0,RY$1),SQ9,OFFSET('Game Board'!$I$8:$I$31,0,RY$1),SQ8)+SUMIFS(OFFSET('Game Board'!$H$8:$H$31,0,RY$1),OFFSET('Game Board'!$F$8:$F$31,0,RY$1),SQ9,OFFSET('Game Board'!$I$8:$I$31,0,RY$1),SQ10)+SUMIFS(OFFSET('Game Board'!$H$8:$H$31,0,RY$1),OFFSET('Game Board'!$F$8:$F$31,0,RY$1),SQ9,OFFSET('Game Board'!$I$8:$I$31,0,RY$1),SQ11)+SUMIFS(OFFSET('Game Board'!$G$8:$G$31,0,RY$1),OFFSET('Game Board'!$I$8:$I$31,0,RY$1),SQ9,OFFSET('Game Board'!$F$8:$F$31,0,RY$1),SQ8)+SUMIFS(OFFSET('Game Board'!$G$8:$G$31,0,RY$1),OFFSET('Game Board'!$I$8:$I$31,0,RY$1),SQ9,OFFSET('Game Board'!$F$8:$F$31,0,RY$1),SQ10)+SUMIFS(OFFSET('Game Board'!$G$8:$G$31,0,RY$1),OFFSET('Game Board'!$I$8:$I$31,0,RY$1),SQ9,OFFSET('Game Board'!$F$8:$F$31,0,RY$1),SQ11)</f>
        <v>0</v>
      </c>
      <c r="SY9" s="341">
        <f t="shared" ca="1" si="130"/>
        <v>0</v>
      </c>
      <c r="SZ9" s="341">
        <f t="shared" ca="1" si="131"/>
        <v>3</v>
      </c>
      <c r="TA9" s="341">
        <f t="shared" ref="TA9" ca="1" si="937">IF(SQ9&lt;&gt;"",SUMPRODUCT((SP8:SP11=SP9)*(SZ8:SZ11&gt;SZ9)*1),0)</f>
        <v>0</v>
      </c>
      <c r="TB9" s="341">
        <f t="shared" ref="TB9" ca="1" si="938">IF(SQ9&lt;&gt;"",SUMPRODUCT((TA8:TA11=TA9)*(SY8:SY11&gt;SY9)*1),0)</f>
        <v>0</v>
      </c>
      <c r="TC9" s="341">
        <f t="shared" ca="1" si="134"/>
        <v>0</v>
      </c>
      <c r="TD9" s="341">
        <f t="shared" ref="TD9" ca="1" si="939">IF(SQ9&lt;&gt;"",SUMPRODUCT((TC8:TC11=TC9)*(TA8:TA11=TA9)*(SW8:SW11&gt;SW9)*1),0)</f>
        <v>0</v>
      </c>
      <c r="TE9" s="341">
        <f t="shared" ca="1" si="136"/>
        <v>1</v>
      </c>
      <c r="TF9" s="341">
        <f ca="1">SUMPRODUCT((OFFSET('Game Board'!$F$8:$F$31,0,RY$1)=SR9)*(OFFSET('Game Board'!$I$8:$I$31,0,RY$1)=SR10)*(OFFSET('Game Board'!$G$8:$G$31,0,RY$1)&gt;OFFSET('Game Board'!$H$8:$H$31,0,RY$1))*1)+SUMPRODUCT((OFFSET('Game Board'!$I$8:$I$31,0,RY$1)=SR9)*(OFFSET('Game Board'!$F$8:$F$31,0,RY$1)=SR10)*(OFFSET('Game Board'!$H$8:$H$31,0,RY$1)&gt;OFFSET('Game Board'!$G$8:$G$31,0,RY$1))*1)+SUMPRODUCT((OFFSET('Game Board'!$F$8:$F$31,0,RY$1)=SR9)*(OFFSET('Game Board'!$I$8:$I$31,0,RY$1)=SR11)*(OFFSET('Game Board'!$G$8:$G$31,0,RY$1)&gt;OFFSET('Game Board'!$H$8:$H$31,0,RY$1))*1)+SUMPRODUCT((OFFSET('Game Board'!$I$8:$I$31,0,RY$1)=SR9)*(OFFSET('Game Board'!$F$8:$F$31,0,RY$1)=SR11)*(OFFSET('Game Board'!$H$8:$H$31,0,RY$1)&gt;OFFSET('Game Board'!$G$8:$G$31,0,RY$1))*1)</f>
        <v>0</v>
      </c>
      <c r="TG9" s="341">
        <f ca="1">SUMPRODUCT((OFFSET('Game Board'!$F$8:$F$31,0,RY$1)=SR9)*(OFFSET('Game Board'!$I$8:$I$31,0,RY$1)=SR10)*(OFFSET('Game Board'!$G$8:$G$31,0,RY$1)=OFFSET('Game Board'!$H$8:$H$31,0,RY$1))*1)+SUMPRODUCT((OFFSET('Game Board'!$I$8:$I$31,0,RY$1)=SR9)*(OFFSET('Game Board'!$F$8:$F$31,0,RY$1)=SR10)*(OFFSET('Game Board'!$G$8:$G$31,0,RY$1)=OFFSET('Game Board'!$H$8:$H$31,0,RY$1))*1)+SUMPRODUCT((OFFSET('Game Board'!$F$8:$F$31,0,RY$1)=SR9)*(OFFSET('Game Board'!$I$8:$I$31,0,RY$1)=SR11)*(OFFSET('Game Board'!$G$8:$G$31,0,RY$1)=OFFSET('Game Board'!$H$8:$H$31,0,RY$1))*1)+SUMPRODUCT((OFFSET('Game Board'!$I$8:$I$31,0,RY$1)=SR9)*(OFFSET('Game Board'!$F$8:$F$31,0,RY$1)=SR11)*(OFFSET('Game Board'!$G$8:$G$31,0,RY$1)=OFFSET('Game Board'!$H$8:$H$31,0,RY$1))*1)</f>
        <v>0</v>
      </c>
      <c r="TH9" s="341">
        <f ca="1">SUMPRODUCT((OFFSET('Game Board'!$F$8:$F$31,0,RY$1)=SR9)*(OFFSET('Game Board'!$I$8:$I$31,0,RY$1)=SR10)*(OFFSET('Game Board'!$G$8:$G$31,0,RY$1)&lt;OFFSET('Game Board'!$H$8:$H$31,0,RY$1))*1)+SUMPRODUCT((OFFSET('Game Board'!$I$8:$I$31,0,RY$1)=SR9)*(OFFSET('Game Board'!$F$8:$F$31,0,RY$1)=SR10)*(OFFSET('Game Board'!$H$8:$H$31,0,RY$1)&lt;OFFSET('Game Board'!$G$8:$G$31,0,RY$1))*1)+SUMPRODUCT((OFFSET('Game Board'!$F$8:$F$31,0,RY$1)=SR9)*(OFFSET('Game Board'!$I$8:$I$31,0,RY$1)=SR11)*(OFFSET('Game Board'!$G$8:$G$31,0,RY$1)&lt;OFFSET('Game Board'!$H$8:$H$31,0,RY$1))*1)+SUMPRODUCT((OFFSET('Game Board'!$I$8:$I$31,0,RY$1)=SR9)*(OFFSET('Game Board'!$F$8:$F$31,0,RY$1)=SR11)*(OFFSET('Game Board'!$H$8:$H$31,0,RY$1)&lt;OFFSET('Game Board'!$G$8:$G$31,0,RY$1))*1)</f>
        <v>0</v>
      </c>
      <c r="TI9" s="341">
        <f ca="1">SUMIFS(OFFSET('Game Board'!$G$8:$G$31,0,RY$1),OFFSET('Game Board'!$F$8:$F$31,0,RY$1),SR9,OFFSET('Game Board'!$I$8:$I$31,0,RY$1),SR10)+SUMIFS(OFFSET('Game Board'!$G$8:$G$31,0,RY$1),OFFSET('Game Board'!$F$8:$F$31,0,RY$1),SR9,OFFSET('Game Board'!$I$8:$I$31,0,RY$1),SR11)+SUMIFS(OFFSET('Game Board'!$H$8:$H$31,0,RY$1),OFFSET('Game Board'!$I$8:$I$31,0,RY$1),SR9,OFFSET('Game Board'!$F$8:$F$31,0,RY$1),SR10)+SUMIFS(OFFSET('Game Board'!$H$8:$H$31,0,RY$1),OFFSET('Game Board'!$I$8:$I$31,0,RY$1),SR9,OFFSET('Game Board'!$F$8:$F$31,0,RY$1),SR11)</f>
        <v>0</v>
      </c>
      <c r="TJ9" s="341">
        <f ca="1">SUMIFS(OFFSET('Game Board'!$H$8:$H$31,0,RY$1),OFFSET('Game Board'!$F$8:$F$31,0,RY$1),SR9,OFFSET('Game Board'!$I$8:$I$31,0,RY$1),SR10)+SUMIFS(OFFSET('Game Board'!$H$8:$H$31,0,RY$1),OFFSET('Game Board'!$F$8:$F$31,0,RY$1),SR9,OFFSET('Game Board'!$I$8:$I$31,0,RY$1),SR11)+SUMIFS(OFFSET('Game Board'!$G$8:$G$31,0,RY$1),OFFSET('Game Board'!$I$8:$I$31,0,RY$1),SR9,OFFSET('Game Board'!$F$8:$F$31,0,RY$1),SR10)+SUMIFS(OFFSET('Game Board'!$G$8:$G$31,0,RY$1),OFFSET('Game Board'!$I$8:$I$31,0,RY$1),SR9,OFFSET('Game Board'!$F$8:$F$31,0,RY$1),SR11)</f>
        <v>0</v>
      </c>
      <c r="TK9" s="341">
        <f t="shared" ca="1" si="343"/>
        <v>0</v>
      </c>
      <c r="TL9" s="341">
        <f t="shared" ca="1" si="344"/>
        <v>0</v>
      </c>
      <c r="TM9" s="341">
        <f t="shared" ref="TM9" ca="1" si="940">IF(SR9&lt;&gt;"",SUMPRODUCT((SP8:SP11=SP9)*(TL8:TL11&gt;TL9)*1),0)</f>
        <v>0</v>
      </c>
      <c r="TN9" s="341">
        <f t="shared" ref="TN9" ca="1" si="941">IF(SR9&lt;&gt;"",SUMPRODUCT((TM8:TM11=TM9)*(TK8:TK11&gt;TK9)*1),0)</f>
        <v>0</v>
      </c>
      <c r="TO9" s="341">
        <f t="shared" ca="1" si="347"/>
        <v>0</v>
      </c>
      <c r="TP9" s="341">
        <f t="shared" ref="TP9" ca="1" si="942">IF(SR9&lt;&gt;"",SUMPRODUCT((TO8:TO11=TO9)*(TM8:TM11=TM9)*(TI8:TI11&gt;TI9)*1),0)</f>
        <v>0</v>
      </c>
      <c r="TQ9" s="341">
        <f t="shared" ca="1" si="137"/>
        <v>1</v>
      </c>
      <c r="TR9" s="341">
        <v>0</v>
      </c>
      <c r="TS9" s="341">
        <v>0</v>
      </c>
      <c r="TT9" s="341">
        <v>0</v>
      </c>
      <c r="TU9" s="341">
        <v>0</v>
      </c>
      <c r="TV9" s="341">
        <v>0</v>
      </c>
      <c r="TW9" s="341">
        <v>0</v>
      </c>
      <c r="TX9" s="341">
        <v>0</v>
      </c>
      <c r="TY9" s="341">
        <v>0</v>
      </c>
      <c r="TZ9" s="341">
        <v>0</v>
      </c>
      <c r="UA9" s="341">
        <v>0</v>
      </c>
      <c r="UB9" s="341">
        <v>0</v>
      </c>
      <c r="UC9" s="341">
        <f t="shared" ca="1" si="138"/>
        <v>1</v>
      </c>
      <c r="UD9" s="341">
        <f t="shared" ref="UD9" ca="1" si="943">SUMPRODUCT((UC8:UC11=UC9)*(SF8:SF11&gt;SF9)*1)</f>
        <v>1</v>
      </c>
      <c r="UE9" s="341">
        <f t="shared" ca="1" si="140"/>
        <v>2</v>
      </c>
      <c r="UF9" s="341" t="str">
        <f t="shared" si="350"/>
        <v>Morocco</v>
      </c>
      <c r="UG9" s="341">
        <f t="shared" ca="1" si="141"/>
        <v>0</v>
      </c>
      <c r="UH9" s="341">
        <f ca="1">SUMPRODUCT((OFFSET('Game Board'!$G$8:$G$31,0,UH$1)&lt;&gt;"")*(OFFSET('Game Board'!$F$8:$F$31,0,UH$1)=$C9)*(OFFSET('Game Board'!$G$8:$G$31,0,UH$1)&gt;OFFSET('Game Board'!$H$8:$H$31,0,UH$1))*1)+SUMPRODUCT((OFFSET('Game Board'!$G$8:$G$31,0,UH$1)&lt;&gt;"")*(OFFSET('Game Board'!$I$8:$I$31,0,UH$1)=$C9)*(OFFSET('Game Board'!$H$8:$H$31,0,UH$1)&gt;OFFSET('Game Board'!$G$8:$G$31,0,UH$1))*1)</f>
        <v>0</v>
      </c>
      <c r="UI9" s="341">
        <f ca="1">SUMPRODUCT((OFFSET('Game Board'!$G$8:$G$31,0,UH$1)&lt;&gt;"")*(OFFSET('Game Board'!$F$8:$F$31,0,UH$1)=$C9)*(OFFSET('Game Board'!$G$8:$G$31,0,UH$1)=OFFSET('Game Board'!$H$8:$H$31,0,UH$1))*1)+SUMPRODUCT((OFFSET('Game Board'!$G$8:$G$31,0,UH$1)&lt;&gt;"")*(OFFSET('Game Board'!$I$8:$I$31,0,UH$1)=$C9)*(OFFSET('Game Board'!$G$8:$G$31,0,UH$1)=OFFSET('Game Board'!$H$8:$H$31,0,UH$1))*1)</f>
        <v>0</v>
      </c>
      <c r="UJ9" s="341">
        <f ca="1">SUMPRODUCT((OFFSET('Game Board'!$G$8:$G$31,0,UH$1)&lt;&gt;"")*(OFFSET('Game Board'!$F$8:$F$31,0,UH$1)=$C9)*(OFFSET('Game Board'!$G$8:$G$31,0,UH$1)&lt;OFFSET('Game Board'!$H$8:$H$31,0,UH$1))*1)+SUMPRODUCT((OFFSET('Game Board'!$G$8:$G$31,0,UH$1)&lt;&gt;"")*(OFFSET('Game Board'!$I$8:$I$31,0,UH$1)=$C9)*(OFFSET('Game Board'!$H$8:$H$31,0,UH$1)&lt;OFFSET('Game Board'!$G$8:$G$31,0,UH$1))*1)</f>
        <v>0</v>
      </c>
      <c r="UK9" s="341">
        <f ca="1">SUMIF(OFFSET('Game Board'!$F$8:$F$31,0,UH$1),$C9,OFFSET('Game Board'!$G$8:$G$31,0,UH$1))+SUMIF(OFFSET('Game Board'!$I$8:$I$31,0,UH$1),$C9,OFFSET('Game Board'!$H$8:$H$31,0,UH$1))</f>
        <v>0</v>
      </c>
      <c r="UL9" s="341">
        <f ca="1">SUMIF(OFFSET('Game Board'!$F$8:$F$31,0,UH$1),$C9,OFFSET('Game Board'!$H$8:$H$31,0,UH$1))+SUMIF(OFFSET('Game Board'!$I$8:$I$31,0,UH$1),$C9,OFFSET('Game Board'!$G$8:$G$31,0,UH$1))</f>
        <v>0</v>
      </c>
      <c r="UM9" s="341">
        <f t="shared" ca="1" si="142"/>
        <v>0</v>
      </c>
      <c r="UN9" s="341">
        <f t="shared" ca="1" si="143"/>
        <v>0</v>
      </c>
      <c r="UO9" s="341">
        <f t="shared" ca="1" si="351"/>
        <v>11</v>
      </c>
      <c r="UP9" s="341">
        <f>'Tournament Setup'!$F11</f>
        <v>0</v>
      </c>
      <c r="UQ9" s="341">
        <f t="shared" ref="UQ9" ca="1" si="944">RANK(UN9,UN8:UN11)</f>
        <v>1</v>
      </c>
      <c r="UR9" s="341">
        <f t="shared" ref="UR9" ca="1" si="945">SUMPRODUCT((UQ8:UQ11=UQ9)*(UM8:UM11&gt;UM9)*1)</f>
        <v>0</v>
      </c>
      <c r="US9" s="341">
        <f t="shared" ca="1" si="146"/>
        <v>1</v>
      </c>
      <c r="UT9" s="341">
        <f t="shared" ref="UT9" ca="1" si="946">SUMPRODUCT((UQ8:UQ11=UQ9)*(UM8:UM11=UM9)*(UK8:UK11&gt;UK9)*1)</f>
        <v>0</v>
      </c>
      <c r="UU9" s="341">
        <f t="shared" ca="1" si="148"/>
        <v>1</v>
      </c>
      <c r="UV9" s="341">
        <f t="shared" ref="UV9" ca="1" si="947">RANK(UU9,UU8:UU11,1)+COUNTIF(UU8:UU9,UU9)-1</f>
        <v>2</v>
      </c>
      <c r="UW9" s="341">
        <v>2</v>
      </c>
      <c r="UX9" s="341" t="str">
        <f t="shared" ref="UX9" ca="1" si="948">INDEX(UF8:UF11,MATCH(UW9,UV8:UV11,0),0)</f>
        <v>Morocco</v>
      </c>
      <c r="UY9" s="341">
        <f t="shared" ref="UY9" ca="1" si="949">INDEX(UU8:UU11,MATCH(UX9,UF8:UF11,0),0)</f>
        <v>1</v>
      </c>
      <c r="UZ9" s="341" t="str">
        <f t="shared" ref="UZ9" ca="1" si="950">IF(UZ8&lt;&gt;"",UX9,"")</f>
        <v>Morocco</v>
      </c>
      <c r="VA9" s="341" t="str">
        <f t="shared" ref="VA9" ca="1" si="951">IF(UY10=2,UX9,"")</f>
        <v/>
      </c>
      <c r="VC9" s="341">
        <f ca="1">SUMPRODUCT((OFFSET('Game Board'!$F$8:$F$31,0,UH$1)=UZ9)*(OFFSET('Game Board'!$I$8:$I$31,0,UH$1)=UZ8)*(OFFSET('Game Board'!$G$8:$G$31,0,UH$1)&gt;OFFSET('Game Board'!$H$8:$H$31,0,UH$1))*1)+SUMPRODUCT((OFFSET('Game Board'!$I$8:$I$31,0,UH$1)=UZ9)*(OFFSET('Game Board'!$F$8:$F$31,0,UH$1)=UZ8)*(OFFSET('Game Board'!$H$8:$H$31,0,UH$1)&gt;OFFSET('Game Board'!$G$8:$G$31,0,UH$1))*1)+SUMPRODUCT((OFFSET('Game Board'!$F$8:$F$31,0,UH$1)=UZ9)*(OFFSET('Game Board'!$I$8:$I$31,0,UH$1)=UZ10)*(OFFSET('Game Board'!$G$8:$G$31,0,UH$1)&gt;OFFSET('Game Board'!$H$8:$H$31,0,UH$1))*1)+SUMPRODUCT((OFFSET('Game Board'!$I$8:$I$31,0,UH$1)=UZ9)*(OFFSET('Game Board'!$F$8:$F$31,0,UH$1)=UZ10)*(OFFSET('Game Board'!$H$8:$H$31,0,UH$1)&gt;OFFSET('Game Board'!$G$8:$G$31,0,UH$1))*1)+SUMPRODUCT((OFFSET('Game Board'!$F$8:$F$31,0,UH$1)=UZ9)*(OFFSET('Game Board'!$I$8:$I$31,0,UH$1)=UZ11)*(OFFSET('Game Board'!$G$8:$G$31,0,UH$1)&gt;OFFSET('Game Board'!$H$8:$H$31,0,UH$1))*1)+SUMPRODUCT((OFFSET('Game Board'!$I$8:$I$31,0,UH$1)=UZ9)*(OFFSET('Game Board'!$F$8:$F$31,0,UH$1)=UZ11)*(OFFSET('Game Board'!$H$8:$H$31,0,UH$1)&gt;OFFSET('Game Board'!$G$8:$G$31,0,UH$1))*1)</f>
        <v>0</v>
      </c>
      <c r="VD9" s="341">
        <f ca="1">SUMPRODUCT((OFFSET('Game Board'!$F$8:$F$31,0,UH$1)=UZ9)*(OFFSET('Game Board'!$I$8:$I$31,0,UH$1)=UZ8)*(OFFSET('Game Board'!$G$8:$G$31,0,UH$1)=OFFSET('Game Board'!$H$8:$H$31,0,UH$1))*1)+SUMPRODUCT((OFFSET('Game Board'!$I$8:$I$31,0,UH$1)=UZ9)*(OFFSET('Game Board'!$F$8:$F$31,0,UH$1)=UZ8)*(OFFSET('Game Board'!$G$8:$G$31,0,UH$1)=OFFSET('Game Board'!$H$8:$H$31,0,UH$1))*1)+SUMPRODUCT((OFFSET('Game Board'!$F$8:$F$31,0,UH$1)=UZ9)*(OFFSET('Game Board'!$I$8:$I$31,0,UH$1)=UZ10)*(OFFSET('Game Board'!$G$8:$G$31,0,UH$1)=OFFSET('Game Board'!$H$8:$H$31,0,UH$1))*1)+SUMPRODUCT((OFFSET('Game Board'!$I$8:$I$31,0,UH$1)=UZ9)*(OFFSET('Game Board'!$F$8:$F$31,0,UH$1)=UZ10)*(OFFSET('Game Board'!$G$8:$G$31,0,UH$1)=OFFSET('Game Board'!$H$8:$H$31,0,UH$1))*1)+SUMPRODUCT((OFFSET('Game Board'!$F$8:$F$31,0,UH$1)=UZ9)*(OFFSET('Game Board'!$I$8:$I$31,0,UH$1)=UZ11)*(OFFSET('Game Board'!$G$8:$G$31,0,UH$1)=OFFSET('Game Board'!$H$8:$H$31,0,UH$1))*1)+SUMPRODUCT((OFFSET('Game Board'!$I$8:$I$31,0,UH$1)=UZ9)*(OFFSET('Game Board'!$F$8:$F$31,0,UH$1)=UZ11)*(OFFSET('Game Board'!$G$8:$G$31,0,UH$1)=OFFSET('Game Board'!$H$8:$H$31,0,UH$1))*1)</f>
        <v>3</v>
      </c>
      <c r="VE9" s="341">
        <f ca="1">SUMPRODUCT((OFFSET('Game Board'!$F$8:$F$31,0,UH$1)=UZ9)*(OFFSET('Game Board'!$I$8:$I$31,0,UH$1)=UZ8)*(OFFSET('Game Board'!$G$8:$G$31,0,UH$1)&lt;OFFSET('Game Board'!$H$8:$H$31,0,UH$1))*1)+SUMPRODUCT((OFFSET('Game Board'!$I$8:$I$31,0,UH$1)=UZ9)*(OFFSET('Game Board'!$F$8:$F$31,0,UH$1)=UZ8)*(OFFSET('Game Board'!$H$8:$H$31,0,UH$1)&lt;OFFSET('Game Board'!$G$8:$G$31,0,UH$1))*1)+SUMPRODUCT((OFFSET('Game Board'!$F$8:$F$31,0,UH$1)=UZ9)*(OFFSET('Game Board'!$I$8:$I$31,0,UH$1)=UZ10)*(OFFSET('Game Board'!$G$8:$G$31,0,UH$1)&lt;OFFSET('Game Board'!$H$8:$H$31,0,UH$1))*1)+SUMPRODUCT((OFFSET('Game Board'!$I$8:$I$31,0,UH$1)=UZ9)*(OFFSET('Game Board'!$F$8:$F$31,0,UH$1)=UZ10)*(OFFSET('Game Board'!$H$8:$H$31,0,UH$1)&lt;OFFSET('Game Board'!$G$8:$G$31,0,UH$1))*1)+SUMPRODUCT((OFFSET('Game Board'!$F$8:$F$31,0,UH$1)=UZ9)*(OFFSET('Game Board'!$I$8:$I$31,0,UH$1)=UZ11)*(OFFSET('Game Board'!$G$8:$G$31,0,UH$1)&lt;OFFSET('Game Board'!$H$8:$H$31,0,UH$1))*1)+SUMPRODUCT((OFFSET('Game Board'!$I$8:$I$31,0,UH$1)=UZ9)*(OFFSET('Game Board'!$F$8:$F$31,0,UH$1)=UZ11)*(OFFSET('Game Board'!$H$8:$H$31,0,UH$1)&lt;OFFSET('Game Board'!$G$8:$G$31,0,UH$1))*1)</f>
        <v>0</v>
      </c>
      <c r="VF9" s="341">
        <f ca="1">SUMIFS(OFFSET('Game Board'!$G$8:$G$31,0,UH$1),OFFSET('Game Board'!$F$8:$F$31,0,UH$1),UZ9,OFFSET('Game Board'!$I$8:$I$31,0,UH$1),UZ8)+SUMIFS(OFFSET('Game Board'!$G$8:$G$31,0,UH$1),OFFSET('Game Board'!$F$8:$F$31,0,UH$1),UZ9,OFFSET('Game Board'!$I$8:$I$31,0,UH$1),UZ10)+SUMIFS(OFFSET('Game Board'!$G$8:$G$31,0,UH$1),OFFSET('Game Board'!$F$8:$F$31,0,UH$1),UZ9,OFFSET('Game Board'!$I$8:$I$31,0,UH$1),UZ11)+SUMIFS(OFFSET('Game Board'!$H$8:$H$31,0,UH$1),OFFSET('Game Board'!$I$8:$I$31,0,UH$1),UZ9,OFFSET('Game Board'!$F$8:$F$31,0,UH$1),UZ8)+SUMIFS(OFFSET('Game Board'!$H$8:$H$31,0,UH$1),OFFSET('Game Board'!$I$8:$I$31,0,UH$1),UZ9,OFFSET('Game Board'!$F$8:$F$31,0,UH$1),UZ10)+SUMIFS(OFFSET('Game Board'!$H$8:$H$31,0,UH$1),OFFSET('Game Board'!$I$8:$I$31,0,UH$1),UZ9,OFFSET('Game Board'!$F$8:$F$31,0,UH$1),UZ11)</f>
        <v>0</v>
      </c>
      <c r="VG9" s="341">
        <f ca="1">SUMIFS(OFFSET('Game Board'!$H$8:$H$31,0,UH$1),OFFSET('Game Board'!$F$8:$F$31,0,UH$1),UZ9,OFFSET('Game Board'!$I$8:$I$31,0,UH$1),UZ8)+SUMIFS(OFFSET('Game Board'!$H$8:$H$31,0,UH$1),OFFSET('Game Board'!$F$8:$F$31,0,UH$1),UZ9,OFFSET('Game Board'!$I$8:$I$31,0,UH$1),UZ10)+SUMIFS(OFFSET('Game Board'!$H$8:$H$31,0,UH$1),OFFSET('Game Board'!$F$8:$F$31,0,UH$1),UZ9,OFFSET('Game Board'!$I$8:$I$31,0,UH$1),UZ11)+SUMIFS(OFFSET('Game Board'!$G$8:$G$31,0,UH$1),OFFSET('Game Board'!$I$8:$I$31,0,UH$1),UZ9,OFFSET('Game Board'!$F$8:$F$31,0,UH$1),UZ8)+SUMIFS(OFFSET('Game Board'!$G$8:$G$31,0,UH$1),OFFSET('Game Board'!$I$8:$I$31,0,UH$1),UZ9,OFFSET('Game Board'!$F$8:$F$31,0,UH$1),UZ10)+SUMIFS(OFFSET('Game Board'!$G$8:$G$31,0,UH$1),OFFSET('Game Board'!$I$8:$I$31,0,UH$1),UZ9,OFFSET('Game Board'!$F$8:$F$31,0,UH$1),UZ11)</f>
        <v>0</v>
      </c>
      <c r="VH9" s="341">
        <f t="shared" ca="1" si="153"/>
        <v>0</v>
      </c>
      <c r="VI9" s="341">
        <f t="shared" ca="1" si="154"/>
        <v>3</v>
      </c>
      <c r="VJ9" s="341">
        <f t="shared" ref="VJ9" ca="1" si="952">IF(UZ9&lt;&gt;"",SUMPRODUCT((UY8:UY11=UY9)*(VI8:VI11&gt;VI9)*1),0)</f>
        <v>0</v>
      </c>
      <c r="VK9" s="341">
        <f t="shared" ref="VK9" ca="1" si="953">IF(UZ9&lt;&gt;"",SUMPRODUCT((VJ8:VJ11=VJ9)*(VH8:VH11&gt;VH9)*1),0)</f>
        <v>0</v>
      </c>
      <c r="VL9" s="341">
        <f t="shared" ca="1" si="157"/>
        <v>0</v>
      </c>
      <c r="VM9" s="341">
        <f t="shared" ref="VM9" ca="1" si="954">IF(UZ9&lt;&gt;"",SUMPRODUCT((VL8:VL11=VL9)*(VJ8:VJ11=VJ9)*(VF8:VF11&gt;VF9)*1),0)</f>
        <v>0</v>
      </c>
      <c r="VN9" s="341">
        <f t="shared" ca="1" si="159"/>
        <v>1</v>
      </c>
      <c r="VO9" s="341">
        <f ca="1">SUMPRODUCT((OFFSET('Game Board'!$F$8:$F$31,0,UH$1)=VA9)*(OFFSET('Game Board'!$I$8:$I$31,0,UH$1)=VA10)*(OFFSET('Game Board'!$G$8:$G$31,0,UH$1)&gt;OFFSET('Game Board'!$H$8:$H$31,0,UH$1))*1)+SUMPRODUCT((OFFSET('Game Board'!$I$8:$I$31,0,UH$1)=VA9)*(OFFSET('Game Board'!$F$8:$F$31,0,UH$1)=VA10)*(OFFSET('Game Board'!$H$8:$H$31,0,UH$1)&gt;OFFSET('Game Board'!$G$8:$G$31,0,UH$1))*1)+SUMPRODUCT((OFFSET('Game Board'!$F$8:$F$31,0,UH$1)=VA9)*(OFFSET('Game Board'!$I$8:$I$31,0,UH$1)=VA11)*(OFFSET('Game Board'!$G$8:$G$31,0,UH$1)&gt;OFFSET('Game Board'!$H$8:$H$31,0,UH$1))*1)+SUMPRODUCT((OFFSET('Game Board'!$I$8:$I$31,0,UH$1)=VA9)*(OFFSET('Game Board'!$F$8:$F$31,0,UH$1)=VA11)*(OFFSET('Game Board'!$H$8:$H$31,0,UH$1)&gt;OFFSET('Game Board'!$G$8:$G$31,0,UH$1))*1)</f>
        <v>0</v>
      </c>
      <c r="VP9" s="341">
        <f ca="1">SUMPRODUCT((OFFSET('Game Board'!$F$8:$F$31,0,UH$1)=VA9)*(OFFSET('Game Board'!$I$8:$I$31,0,UH$1)=VA10)*(OFFSET('Game Board'!$G$8:$G$31,0,UH$1)=OFFSET('Game Board'!$H$8:$H$31,0,UH$1))*1)+SUMPRODUCT((OFFSET('Game Board'!$I$8:$I$31,0,UH$1)=VA9)*(OFFSET('Game Board'!$F$8:$F$31,0,UH$1)=VA10)*(OFFSET('Game Board'!$G$8:$G$31,0,UH$1)=OFFSET('Game Board'!$H$8:$H$31,0,UH$1))*1)+SUMPRODUCT((OFFSET('Game Board'!$F$8:$F$31,0,UH$1)=VA9)*(OFFSET('Game Board'!$I$8:$I$31,0,UH$1)=VA11)*(OFFSET('Game Board'!$G$8:$G$31,0,UH$1)=OFFSET('Game Board'!$H$8:$H$31,0,UH$1))*1)+SUMPRODUCT((OFFSET('Game Board'!$I$8:$I$31,0,UH$1)=VA9)*(OFFSET('Game Board'!$F$8:$F$31,0,UH$1)=VA11)*(OFFSET('Game Board'!$G$8:$G$31,0,UH$1)=OFFSET('Game Board'!$H$8:$H$31,0,UH$1))*1)</f>
        <v>0</v>
      </c>
      <c r="VQ9" s="341">
        <f ca="1">SUMPRODUCT((OFFSET('Game Board'!$F$8:$F$31,0,UH$1)=VA9)*(OFFSET('Game Board'!$I$8:$I$31,0,UH$1)=VA10)*(OFFSET('Game Board'!$G$8:$G$31,0,UH$1)&lt;OFFSET('Game Board'!$H$8:$H$31,0,UH$1))*1)+SUMPRODUCT((OFFSET('Game Board'!$I$8:$I$31,0,UH$1)=VA9)*(OFFSET('Game Board'!$F$8:$F$31,0,UH$1)=VA10)*(OFFSET('Game Board'!$H$8:$H$31,0,UH$1)&lt;OFFSET('Game Board'!$G$8:$G$31,0,UH$1))*1)+SUMPRODUCT((OFFSET('Game Board'!$F$8:$F$31,0,UH$1)=VA9)*(OFFSET('Game Board'!$I$8:$I$31,0,UH$1)=VA11)*(OFFSET('Game Board'!$G$8:$G$31,0,UH$1)&lt;OFFSET('Game Board'!$H$8:$H$31,0,UH$1))*1)+SUMPRODUCT((OFFSET('Game Board'!$I$8:$I$31,0,UH$1)=VA9)*(OFFSET('Game Board'!$F$8:$F$31,0,UH$1)=VA11)*(OFFSET('Game Board'!$H$8:$H$31,0,UH$1)&lt;OFFSET('Game Board'!$G$8:$G$31,0,UH$1))*1)</f>
        <v>0</v>
      </c>
      <c r="VR9" s="341">
        <f ca="1">SUMIFS(OFFSET('Game Board'!$G$8:$G$31,0,UH$1),OFFSET('Game Board'!$F$8:$F$31,0,UH$1),VA9,OFFSET('Game Board'!$I$8:$I$31,0,UH$1),VA10)+SUMIFS(OFFSET('Game Board'!$G$8:$G$31,0,UH$1),OFFSET('Game Board'!$F$8:$F$31,0,UH$1),VA9,OFFSET('Game Board'!$I$8:$I$31,0,UH$1),VA11)+SUMIFS(OFFSET('Game Board'!$H$8:$H$31,0,UH$1),OFFSET('Game Board'!$I$8:$I$31,0,UH$1),VA9,OFFSET('Game Board'!$F$8:$F$31,0,UH$1),VA10)+SUMIFS(OFFSET('Game Board'!$H$8:$H$31,0,UH$1),OFFSET('Game Board'!$I$8:$I$31,0,UH$1),VA9,OFFSET('Game Board'!$F$8:$F$31,0,UH$1),VA11)</f>
        <v>0</v>
      </c>
      <c r="VS9" s="341">
        <f ca="1">SUMIFS(OFFSET('Game Board'!$H$8:$H$31,0,UH$1),OFFSET('Game Board'!$F$8:$F$31,0,UH$1),VA9,OFFSET('Game Board'!$I$8:$I$31,0,UH$1),VA10)+SUMIFS(OFFSET('Game Board'!$H$8:$H$31,0,UH$1),OFFSET('Game Board'!$F$8:$F$31,0,UH$1),VA9,OFFSET('Game Board'!$I$8:$I$31,0,UH$1),VA11)+SUMIFS(OFFSET('Game Board'!$G$8:$G$31,0,UH$1),OFFSET('Game Board'!$I$8:$I$31,0,UH$1),VA9,OFFSET('Game Board'!$F$8:$F$31,0,UH$1),VA10)+SUMIFS(OFFSET('Game Board'!$G$8:$G$31,0,UH$1),OFFSET('Game Board'!$I$8:$I$31,0,UH$1),VA9,OFFSET('Game Board'!$F$8:$F$31,0,UH$1),VA11)</f>
        <v>0</v>
      </c>
      <c r="VT9" s="341">
        <f t="shared" ca="1" si="363"/>
        <v>0</v>
      </c>
      <c r="VU9" s="341">
        <f t="shared" ca="1" si="364"/>
        <v>0</v>
      </c>
      <c r="VV9" s="341">
        <f t="shared" ref="VV9" ca="1" si="955">IF(VA9&lt;&gt;"",SUMPRODUCT((UY8:UY11=UY9)*(VU8:VU11&gt;VU9)*1),0)</f>
        <v>0</v>
      </c>
      <c r="VW9" s="341">
        <f t="shared" ref="VW9" ca="1" si="956">IF(VA9&lt;&gt;"",SUMPRODUCT((VV8:VV11=VV9)*(VT8:VT11&gt;VT9)*1),0)</f>
        <v>0</v>
      </c>
      <c r="VX9" s="341">
        <f t="shared" ca="1" si="367"/>
        <v>0</v>
      </c>
      <c r="VY9" s="341">
        <f t="shared" ref="VY9" ca="1" si="957">IF(VA9&lt;&gt;"",SUMPRODUCT((VX8:VX11=VX9)*(VV8:VV11=VV9)*(VR8:VR11&gt;VR9)*1),0)</f>
        <v>0</v>
      </c>
      <c r="VZ9" s="341">
        <f t="shared" ca="1" si="160"/>
        <v>1</v>
      </c>
      <c r="WA9" s="341">
        <v>0</v>
      </c>
      <c r="WB9" s="341">
        <v>0</v>
      </c>
      <c r="WC9" s="341">
        <v>0</v>
      </c>
      <c r="WD9" s="341">
        <v>0</v>
      </c>
      <c r="WE9" s="341">
        <v>0</v>
      </c>
      <c r="WF9" s="341">
        <v>0</v>
      </c>
      <c r="WG9" s="341">
        <v>0</v>
      </c>
      <c r="WH9" s="341">
        <v>0</v>
      </c>
      <c r="WI9" s="341">
        <v>0</v>
      </c>
      <c r="WJ9" s="341">
        <v>0</v>
      </c>
      <c r="WK9" s="341">
        <v>0</v>
      </c>
      <c r="WL9" s="341">
        <f t="shared" ca="1" si="161"/>
        <v>1</v>
      </c>
      <c r="WM9" s="341">
        <f t="shared" ref="WM9" ca="1" si="958">SUMPRODUCT((WL8:WL11=WL9)*(UO8:UO11&gt;UO9)*1)</f>
        <v>1</v>
      </c>
      <c r="WN9" s="341">
        <f t="shared" ca="1" si="163"/>
        <v>2</v>
      </c>
      <c r="WO9" s="341" t="str">
        <f t="shared" si="370"/>
        <v>Morocco</v>
      </c>
      <c r="WP9" s="341">
        <f t="shared" ca="1" si="164"/>
        <v>0</v>
      </c>
      <c r="WQ9" s="341">
        <f ca="1">SUMPRODUCT((OFFSET('Game Board'!$G$8:$G$31,0,WQ$1)&lt;&gt;"")*(OFFSET('Game Board'!$F$8:$F$31,0,WQ$1)=$C9)*(OFFSET('Game Board'!$G$8:$G$31,0,WQ$1)&gt;OFFSET('Game Board'!$H$8:$H$31,0,WQ$1))*1)+SUMPRODUCT((OFFSET('Game Board'!$G$8:$G$31,0,WQ$1)&lt;&gt;"")*(OFFSET('Game Board'!$I$8:$I$31,0,WQ$1)=$C9)*(OFFSET('Game Board'!$H$8:$H$31,0,WQ$1)&gt;OFFSET('Game Board'!$G$8:$G$31,0,WQ$1))*1)</f>
        <v>0</v>
      </c>
      <c r="WR9" s="341">
        <f ca="1">SUMPRODUCT((OFFSET('Game Board'!$G$8:$G$31,0,WQ$1)&lt;&gt;"")*(OFFSET('Game Board'!$F$8:$F$31,0,WQ$1)=$C9)*(OFFSET('Game Board'!$G$8:$G$31,0,WQ$1)=OFFSET('Game Board'!$H$8:$H$31,0,WQ$1))*1)+SUMPRODUCT((OFFSET('Game Board'!$G$8:$G$31,0,WQ$1)&lt;&gt;"")*(OFFSET('Game Board'!$I$8:$I$31,0,WQ$1)=$C9)*(OFFSET('Game Board'!$G$8:$G$31,0,WQ$1)=OFFSET('Game Board'!$H$8:$H$31,0,WQ$1))*1)</f>
        <v>0</v>
      </c>
      <c r="WS9" s="341">
        <f ca="1">SUMPRODUCT((OFFSET('Game Board'!$G$8:$G$31,0,WQ$1)&lt;&gt;"")*(OFFSET('Game Board'!$F$8:$F$31,0,WQ$1)=$C9)*(OFFSET('Game Board'!$G$8:$G$31,0,WQ$1)&lt;OFFSET('Game Board'!$H$8:$H$31,0,WQ$1))*1)+SUMPRODUCT((OFFSET('Game Board'!$G$8:$G$31,0,WQ$1)&lt;&gt;"")*(OFFSET('Game Board'!$I$8:$I$31,0,WQ$1)=$C9)*(OFFSET('Game Board'!$H$8:$H$31,0,WQ$1)&lt;OFFSET('Game Board'!$G$8:$G$31,0,WQ$1))*1)</f>
        <v>0</v>
      </c>
      <c r="WT9" s="341">
        <f ca="1">SUMIF(OFFSET('Game Board'!$F$8:$F$31,0,WQ$1),$C9,OFFSET('Game Board'!$G$8:$G$31,0,WQ$1))+SUMIF(OFFSET('Game Board'!$I$8:$I$31,0,WQ$1),$C9,OFFSET('Game Board'!$H$8:$H$31,0,WQ$1))</f>
        <v>0</v>
      </c>
      <c r="WU9" s="341">
        <f ca="1">SUMIF(OFFSET('Game Board'!$F$8:$F$31,0,WQ$1),$C9,OFFSET('Game Board'!$H$8:$H$31,0,WQ$1))+SUMIF(OFFSET('Game Board'!$I$8:$I$31,0,WQ$1),$C9,OFFSET('Game Board'!$G$8:$G$31,0,WQ$1))</f>
        <v>0</v>
      </c>
      <c r="WV9" s="341">
        <f t="shared" ca="1" si="165"/>
        <v>0</v>
      </c>
      <c r="WW9" s="341">
        <f t="shared" ca="1" si="166"/>
        <v>0</v>
      </c>
      <c r="WX9" s="341">
        <f t="shared" ca="1" si="371"/>
        <v>11</v>
      </c>
      <c r="WY9" s="341">
        <f>'Tournament Setup'!$F11</f>
        <v>0</v>
      </c>
      <c r="WZ9" s="341">
        <f t="shared" ref="WZ9" ca="1" si="959">RANK(WW9,WW8:WW11)</f>
        <v>1</v>
      </c>
      <c r="XA9" s="341">
        <f t="shared" ref="XA9" ca="1" si="960">SUMPRODUCT((WZ8:WZ11=WZ9)*(WV8:WV11&gt;WV9)*1)</f>
        <v>0</v>
      </c>
      <c r="XB9" s="341">
        <f t="shared" ca="1" si="169"/>
        <v>1</v>
      </c>
      <c r="XC9" s="341">
        <f t="shared" ref="XC9" ca="1" si="961">SUMPRODUCT((WZ8:WZ11=WZ9)*(WV8:WV11=WV9)*(WT8:WT11&gt;WT9)*1)</f>
        <v>0</v>
      </c>
      <c r="XD9" s="341">
        <f t="shared" ca="1" si="171"/>
        <v>1</v>
      </c>
      <c r="XE9" s="341">
        <f t="shared" ref="XE9" ca="1" si="962">RANK(XD9,XD8:XD11,1)+COUNTIF(XD8:XD9,XD9)-1</f>
        <v>2</v>
      </c>
      <c r="XF9" s="341">
        <v>2</v>
      </c>
      <c r="XG9" s="341" t="str">
        <f t="shared" ref="XG9" ca="1" si="963">INDEX(WO8:WO11,MATCH(XF9,XE8:XE11,0),0)</f>
        <v>Morocco</v>
      </c>
      <c r="XH9" s="341">
        <f t="shared" ref="XH9" ca="1" si="964">INDEX(XD8:XD11,MATCH(XG9,WO8:WO11,0),0)</f>
        <v>1</v>
      </c>
      <c r="XI9" s="341" t="str">
        <f t="shared" ref="XI9" ca="1" si="965">IF(XI8&lt;&gt;"",XG9,"")</f>
        <v>Morocco</v>
      </c>
      <c r="XJ9" s="341" t="str">
        <f t="shared" ref="XJ9" ca="1" si="966">IF(XH10=2,XG9,"")</f>
        <v/>
      </c>
      <c r="XL9" s="341">
        <f ca="1">SUMPRODUCT((OFFSET('Game Board'!$F$8:$F$31,0,WQ$1)=XI9)*(OFFSET('Game Board'!$I$8:$I$31,0,WQ$1)=XI8)*(OFFSET('Game Board'!$G$8:$G$31,0,WQ$1)&gt;OFFSET('Game Board'!$H$8:$H$31,0,WQ$1))*1)+SUMPRODUCT((OFFSET('Game Board'!$I$8:$I$31,0,WQ$1)=XI9)*(OFFSET('Game Board'!$F$8:$F$31,0,WQ$1)=XI8)*(OFFSET('Game Board'!$H$8:$H$31,0,WQ$1)&gt;OFFSET('Game Board'!$G$8:$G$31,0,WQ$1))*1)+SUMPRODUCT((OFFSET('Game Board'!$F$8:$F$31,0,WQ$1)=XI9)*(OFFSET('Game Board'!$I$8:$I$31,0,WQ$1)=XI10)*(OFFSET('Game Board'!$G$8:$G$31,0,WQ$1)&gt;OFFSET('Game Board'!$H$8:$H$31,0,WQ$1))*1)+SUMPRODUCT((OFFSET('Game Board'!$I$8:$I$31,0,WQ$1)=XI9)*(OFFSET('Game Board'!$F$8:$F$31,0,WQ$1)=XI10)*(OFFSET('Game Board'!$H$8:$H$31,0,WQ$1)&gt;OFFSET('Game Board'!$G$8:$G$31,0,WQ$1))*1)+SUMPRODUCT((OFFSET('Game Board'!$F$8:$F$31,0,WQ$1)=XI9)*(OFFSET('Game Board'!$I$8:$I$31,0,WQ$1)=XI11)*(OFFSET('Game Board'!$G$8:$G$31,0,WQ$1)&gt;OFFSET('Game Board'!$H$8:$H$31,0,WQ$1))*1)+SUMPRODUCT((OFFSET('Game Board'!$I$8:$I$31,0,WQ$1)=XI9)*(OFFSET('Game Board'!$F$8:$F$31,0,WQ$1)=XI11)*(OFFSET('Game Board'!$H$8:$H$31,0,WQ$1)&gt;OFFSET('Game Board'!$G$8:$G$31,0,WQ$1))*1)</f>
        <v>0</v>
      </c>
      <c r="XM9" s="341">
        <f ca="1">SUMPRODUCT((OFFSET('Game Board'!$F$8:$F$31,0,WQ$1)=XI9)*(OFFSET('Game Board'!$I$8:$I$31,0,WQ$1)=XI8)*(OFFSET('Game Board'!$G$8:$G$31,0,WQ$1)=OFFSET('Game Board'!$H$8:$H$31,0,WQ$1))*1)+SUMPRODUCT((OFFSET('Game Board'!$I$8:$I$31,0,WQ$1)=XI9)*(OFFSET('Game Board'!$F$8:$F$31,0,WQ$1)=XI8)*(OFFSET('Game Board'!$G$8:$G$31,0,WQ$1)=OFFSET('Game Board'!$H$8:$H$31,0,WQ$1))*1)+SUMPRODUCT((OFFSET('Game Board'!$F$8:$F$31,0,WQ$1)=XI9)*(OFFSET('Game Board'!$I$8:$I$31,0,WQ$1)=XI10)*(OFFSET('Game Board'!$G$8:$G$31,0,WQ$1)=OFFSET('Game Board'!$H$8:$H$31,0,WQ$1))*1)+SUMPRODUCT((OFFSET('Game Board'!$I$8:$I$31,0,WQ$1)=XI9)*(OFFSET('Game Board'!$F$8:$F$31,0,WQ$1)=XI10)*(OFFSET('Game Board'!$G$8:$G$31,0,WQ$1)=OFFSET('Game Board'!$H$8:$H$31,0,WQ$1))*1)+SUMPRODUCT((OFFSET('Game Board'!$F$8:$F$31,0,WQ$1)=XI9)*(OFFSET('Game Board'!$I$8:$I$31,0,WQ$1)=XI11)*(OFFSET('Game Board'!$G$8:$G$31,0,WQ$1)=OFFSET('Game Board'!$H$8:$H$31,0,WQ$1))*1)+SUMPRODUCT((OFFSET('Game Board'!$I$8:$I$31,0,WQ$1)=XI9)*(OFFSET('Game Board'!$F$8:$F$31,0,WQ$1)=XI11)*(OFFSET('Game Board'!$G$8:$G$31,0,WQ$1)=OFFSET('Game Board'!$H$8:$H$31,0,WQ$1))*1)</f>
        <v>3</v>
      </c>
      <c r="XN9" s="341">
        <f ca="1">SUMPRODUCT((OFFSET('Game Board'!$F$8:$F$31,0,WQ$1)=XI9)*(OFFSET('Game Board'!$I$8:$I$31,0,WQ$1)=XI8)*(OFFSET('Game Board'!$G$8:$G$31,0,WQ$1)&lt;OFFSET('Game Board'!$H$8:$H$31,0,WQ$1))*1)+SUMPRODUCT((OFFSET('Game Board'!$I$8:$I$31,0,WQ$1)=XI9)*(OFFSET('Game Board'!$F$8:$F$31,0,WQ$1)=XI8)*(OFFSET('Game Board'!$H$8:$H$31,0,WQ$1)&lt;OFFSET('Game Board'!$G$8:$G$31,0,WQ$1))*1)+SUMPRODUCT((OFFSET('Game Board'!$F$8:$F$31,0,WQ$1)=XI9)*(OFFSET('Game Board'!$I$8:$I$31,0,WQ$1)=XI10)*(OFFSET('Game Board'!$G$8:$G$31,0,WQ$1)&lt;OFFSET('Game Board'!$H$8:$H$31,0,WQ$1))*1)+SUMPRODUCT((OFFSET('Game Board'!$I$8:$I$31,0,WQ$1)=XI9)*(OFFSET('Game Board'!$F$8:$F$31,0,WQ$1)=XI10)*(OFFSET('Game Board'!$H$8:$H$31,0,WQ$1)&lt;OFFSET('Game Board'!$G$8:$G$31,0,WQ$1))*1)+SUMPRODUCT((OFFSET('Game Board'!$F$8:$F$31,0,WQ$1)=XI9)*(OFFSET('Game Board'!$I$8:$I$31,0,WQ$1)=XI11)*(OFFSET('Game Board'!$G$8:$G$31,0,WQ$1)&lt;OFFSET('Game Board'!$H$8:$H$31,0,WQ$1))*1)+SUMPRODUCT((OFFSET('Game Board'!$I$8:$I$31,0,WQ$1)=XI9)*(OFFSET('Game Board'!$F$8:$F$31,0,WQ$1)=XI11)*(OFFSET('Game Board'!$H$8:$H$31,0,WQ$1)&lt;OFFSET('Game Board'!$G$8:$G$31,0,WQ$1))*1)</f>
        <v>0</v>
      </c>
      <c r="XO9" s="341">
        <f ca="1">SUMIFS(OFFSET('Game Board'!$G$8:$G$31,0,WQ$1),OFFSET('Game Board'!$F$8:$F$31,0,WQ$1),XI9,OFFSET('Game Board'!$I$8:$I$31,0,WQ$1),XI8)+SUMIFS(OFFSET('Game Board'!$G$8:$G$31,0,WQ$1),OFFSET('Game Board'!$F$8:$F$31,0,WQ$1),XI9,OFFSET('Game Board'!$I$8:$I$31,0,WQ$1),XI10)+SUMIFS(OFFSET('Game Board'!$G$8:$G$31,0,WQ$1),OFFSET('Game Board'!$F$8:$F$31,0,WQ$1),XI9,OFFSET('Game Board'!$I$8:$I$31,0,WQ$1),XI11)+SUMIFS(OFFSET('Game Board'!$H$8:$H$31,0,WQ$1),OFFSET('Game Board'!$I$8:$I$31,0,WQ$1),XI9,OFFSET('Game Board'!$F$8:$F$31,0,WQ$1),XI8)+SUMIFS(OFFSET('Game Board'!$H$8:$H$31,0,WQ$1),OFFSET('Game Board'!$I$8:$I$31,0,WQ$1),XI9,OFFSET('Game Board'!$F$8:$F$31,0,WQ$1),XI10)+SUMIFS(OFFSET('Game Board'!$H$8:$H$31,0,WQ$1),OFFSET('Game Board'!$I$8:$I$31,0,WQ$1),XI9,OFFSET('Game Board'!$F$8:$F$31,0,WQ$1),XI11)</f>
        <v>0</v>
      </c>
      <c r="XP9" s="341">
        <f ca="1">SUMIFS(OFFSET('Game Board'!$H$8:$H$31,0,WQ$1),OFFSET('Game Board'!$F$8:$F$31,0,WQ$1),XI9,OFFSET('Game Board'!$I$8:$I$31,0,WQ$1),XI8)+SUMIFS(OFFSET('Game Board'!$H$8:$H$31,0,WQ$1),OFFSET('Game Board'!$F$8:$F$31,0,WQ$1),XI9,OFFSET('Game Board'!$I$8:$I$31,0,WQ$1),XI10)+SUMIFS(OFFSET('Game Board'!$H$8:$H$31,0,WQ$1),OFFSET('Game Board'!$F$8:$F$31,0,WQ$1),XI9,OFFSET('Game Board'!$I$8:$I$31,0,WQ$1),XI11)+SUMIFS(OFFSET('Game Board'!$G$8:$G$31,0,WQ$1),OFFSET('Game Board'!$I$8:$I$31,0,WQ$1),XI9,OFFSET('Game Board'!$F$8:$F$31,0,WQ$1),XI8)+SUMIFS(OFFSET('Game Board'!$G$8:$G$31,0,WQ$1),OFFSET('Game Board'!$I$8:$I$31,0,WQ$1),XI9,OFFSET('Game Board'!$F$8:$F$31,0,WQ$1),XI10)+SUMIFS(OFFSET('Game Board'!$G$8:$G$31,0,WQ$1),OFFSET('Game Board'!$I$8:$I$31,0,WQ$1),XI9,OFFSET('Game Board'!$F$8:$F$31,0,WQ$1),XI11)</f>
        <v>0</v>
      </c>
      <c r="XQ9" s="341">
        <f t="shared" ca="1" si="176"/>
        <v>0</v>
      </c>
      <c r="XR9" s="341">
        <f t="shared" ca="1" si="177"/>
        <v>3</v>
      </c>
      <c r="XS9" s="341">
        <f t="shared" ref="XS9" ca="1" si="967">IF(XI9&lt;&gt;"",SUMPRODUCT((XH8:XH11=XH9)*(XR8:XR11&gt;XR9)*1),0)</f>
        <v>0</v>
      </c>
      <c r="XT9" s="341">
        <f t="shared" ref="XT9" ca="1" si="968">IF(XI9&lt;&gt;"",SUMPRODUCT((XS8:XS11=XS9)*(XQ8:XQ11&gt;XQ9)*1),0)</f>
        <v>0</v>
      </c>
      <c r="XU9" s="341">
        <f t="shared" ca="1" si="180"/>
        <v>0</v>
      </c>
      <c r="XV9" s="341">
        <f t="shared" ref="XV9" ca="1" si="969">IF(XI9&lt;&gt;"",SUMPRODUCT((XU8:XU11=XU9)*(XS8:XS11=XS9)*(XO8:XO11&gt;XO9)*1),0)</f>
        <v>0</v>
      </c>
      <c r="XW9" s="341">
        <f t="shared" ca="1" si="182"/>
        <v>1</v>
      </c>
      <c r="XX9" s="341">
        <f ca="1">SUMPRODUCT((OFFSET('Game Board'!$F$8:$F$31,0,WQ$1)=XJ9)*(OFFSET('Game Board'!$I$8:$I$31,0,WQ$1)=XJ10)*(OFFSET('Game Board'!$G$8:$G$31,0,WQ$1)&gt;OFFSET('Game Board'!$H$8:$H$31,0,WQ$1))*1)+SUMPRODUCT((OFFSET('Game Board'!$I$8:$I$31,0,WQ$1)=XJ9)*(OFFSET('Game Board'!$F$8:$F$31,0,WQ$1)=XJ10)*(OFFSET('Game Board'!$H$8:$H$31,0,WQ$1)&gt;OFFSET('Game Board'!$G$8:$G$31,0,WQ$1))*1)+SUMPRODUCT((OFFSET('Game Board'!$F$8:$F$31,0,WQ$1)=XJ9)*(OFFSET('Game Board'!$I$8:$I$31,0,WQ$1)=XJ11)*(OFFSET('Game Board'!$G$8:$G$31,0,WQ$1)&gt;OFFSET('Game Board'!$H$8:$H$31,0,WQ$1))*1)+SUMPRODUCT((OFFSET('Game Board'!$I$8:$I$31,0,WQ$1)=XJ9)*(OFFSET('Game Board'!$F$8:$F$31,0,WQ$1)=XJ11)*(OFFSET('Game Board'!$H$8:$H$31,0,WQ$1)&gt;OFFSET('Game Board'!$G$8:$G$31,0,WQ$1))*1)</f>
        <v>0</v>
      </c>
      <c r="XY9" s="341">
        <f ca="1">SUMPRODUCT((OFFSET('Game Board'!$F$8:$F$31,0,WQ$1)=XJ9)*(OFFSET('Game Board'!$I$8:$I$31,0,WQ$1)=XJ10)*(OFFSET('Game Board'!$G$8:$G$31,0,WQ$1)=OFFSET('Game Board'!$H$8:$H$31,0,WQ$1))*1)+SUMPRODUCT((OFFSET('Game Board'!$I$8:$I$31,0,WQ$1)=XJ9)*(OFFSET('Game Board'!$F$8:$F$31,0,WQ$1)=XJ10)*(OFFSET('Game Board'!$G$8:$G$31,0,WQ$1)=OFFSET('Game Board'!$H$8:$H$31,0,WQ$1))*1)+SUMPRODUCT((OFFSET('Game Board'!$F$8:$F$31,0,WQ$1)=XJ9)*(OFFSET('Game Board'!$I$8:$I$31,0,WQ$1)=XJ11)*(OFFSET('Game Board'!$G$8:$G$31,0,WQ$1)=OFFSET('Game Board'!$H$8:$H$31,0,WQ$1))*1)+SUMPRODUCT((OFFSET('Game Board'!$I$8:$I$31,0,WQ$1)=XJ9)*(OFFSET('Game Board'!$F$8:$F$31,0,WQ$1)=XJ11)*(OFFSET('Game Board'!$G$8:$G$31,0,WQ$1)=OFFSET('Game Board'!$H$8:$H$31,0,WQ$1))*1)</f>
        <v>0</v>
      </c>
      <c r="XZ9" s="341">
        <f ca="1">SUMPRODUCT((OFFSET('Game Board'!$F$8:$F$31,0,WQ$1)=XJ9)*(OFFSET('Game Board'!$I$8:$I$31,0,WQ$1)=XJ10)*(OFFSET('Game Board'!$G$8:$G$31,0,WQ$1)&lt;OFFSET('Game Board'!$H$8:$H$31,0,WQ$1))*1)+SUMPRODUCT((OFFSET('Game Board'!$I$8:$I$31,0,WQ$1)=XJ9)*(OFFSET('Game Board'!$F$8:$F$31,0,WQ$1)=XJ10)*(OFFSET('Game Board'!$H$8:$H$31,0,WQ$1)&lt;OFFSET('Game Board'!$G$8:$G$31,0,WQ$1))*1)+SUMPRODUCT((OFFSET('Game Board'!$F$8:$F$31,0,WQ$1)=XJ9)*(OFFSET('Game Board'!$I$8:$I$31,0,WQ$1)=XJ11)*(OFFSET('Game Board'!$G$8:$G$31,0,WQ$1)&lt;OFFSET('Game Board'!$H$8:$H$31,0,WQ$1))*1)+SUMPRODUCT((OFFSET('Game Board'!$I$8:$I$31,0,WQ$1)=XJ9)*(OFFSET('Game Board'!$F$8:$F$31,0,WQ$1)=XJ11)*(OFFSET('Game Board'!$H$8:$H$31,0,WQ$1)&lt;OFFSET('Game Board'!$G$8:$G$31,0,WQ$1))*1)</f>
        <v>0</v>
      </c>
      <c r="YA9" s="341">
        <f ca="1">SUMIFS(OFFSET('Game Board'!$G$8:$G$31,0,WQ$1),OFFSET('Game Board'!$F$8:$F$31,0,WQ$1),XJ9,OFFSET('Game Board'!$I$8:$I$31,0,WQ$1),XJ10)+SUMIFS(OFFSET('Game Board'!$G$8:$G$31,0,WQ$1),OFFSET('Game Board'!$F$8:$F$31,0,WQ$1),XJ9,OFFSET('Game Board'!$I$8:$I$31,0,WQ$1),XJ11)+SUMIFS(OFFSET('Game Board'!$H$8:$H$31,0,WQ$1),OFFSET('Game Board'!$I$8:$I$31,0,WQ$1),XJ9,OFFSET('Game Board'!$F$8:$F$31,0,WQ$1),XJ10)+SUMIFS(OFFSET('Game Board'!$H$8:$H$31,0,WQ$1),OFFSET('Game Board'!$I$8:$I$31,0,WQ$1),XJ9,OFFSET('Game Board'!$F$8:$F$31,0,WQ$1),XJ11)</f>
        <v>0</v>
      </c>
      <c r="YB9" s="341">
        <f ca="1">SUMIFS(OFFSET('Game Board'!$H$8:$H$31,0,WQ$1),OFFSET('Game Board'!$F$8:$F$31,0,WQ$1),XJ9,OFFSET('Game Board'!$I$8:$I$31,0,WQ$1),XJ10)+SUMIFS(OFFSET('Game Board'!$H$8:$H$31,0,WQ$1),OFFSET('Game Board'!$F$8:$F$31,0,WQ$1),XJ9,OFFSET('Game Board'!$I$8:$I$31,0,WQ$1),XJ11)+SUMIFS(OFFSET('Game Board'!$G$8:$G$31,0,WQ$1),OFFSET('Game Board'!$I$8:$I$31,0,WQ$1),XJ9,OFFSET('Game Board'!$F$8:$F$31,0,WQ$1),XJ10)+SUMIFS(OFFSET('Game Board'!$G$8:$G$31,0,WQ$1),OFFSET('Game Board'!$I$8:$I$31,0,WQ$1),XJ9,OFFSET('Game Board'!$F$8:$F$31,0,WQ$1),XJ11)</f>
        <v>0</v>
      </c>
      <c r="YC9" s="341">
        <f t="shared" ca="1" si="383"/>
        <v>0</v>
      </c>
      <c r="YD9" s="341">
        <f t="shared" ca="1" si="384"/>
        <v>0</v>
      </c>
      <c r="YE9" s="341">
        <f t="shared" ref="YE9" ca="1" si="970">IF(XJ9&lt;&gt;"",SUMPRODUCT((XH8:XH11=XH9)*(YD8:YD11&gt;YD9)*1),0)</f>
        <v>0</v>
      </c>
      <c r="YF9" s="341">
        <f t="shared" ref="YF9" ca="1" si="971">IF(XJ9&lt;&gt;"",SUMPRODUCT((YE8:YE11=YE9)*(YC8:YC11&gt;YC9)*1),0)</f>
        <v>0</v>
      </c>
      <c r="YG9" s="341">
        <f t="shared" ca="1" si="387"/>
        <v>0</v>
      </c>
      <c r="YH9" s="341">
        <f t="shared" ref="YH9" ca="1" si="972">IF(XJ9&lt;&gt;"",SUMPRODUCT((YG8:YG11=YG9)*(YE8:YE11=YE9)*(YA8:YA11&gt;YA9)*1),0)</f>
        <v>0</v>
      </c>
      <c r="YI9" s="341">
        <f t="shared" ca="1" si="183"/>
        <v>1</v>
      </c>
      <c r="YJ9" s="341">
        <v>0</v>
      </c>
      <c r="YK9" s="341">
        <v>0</v>
      </c>
      <c r="YL9" s="341">
        <v>0</v>
      </c>
      <c r="YM9" s="341">
        <v>0</v>
      </c>
      <c r="YN9" s="341">
        <v>0</v>
      </c>
      <c r="YO9" s="341">
        <v>0</v>
      </c>
      <c r="YP9" s="341">
        <v>0</v>
      </c>
      <c r="YQ9" s="341">
        <v>0</v>
      </c>
      <c r="YR9" s="341">
        <v>0</v>
      </c>
      <c r="YS9" s="341">
        <v>0</v>
      </c>
      <c r="YT9" s="341">
        <v>0</v>
      </c>
      <c r="YU9" s="341">
        <f t="shared" ca="1" si="184"/>
        <v>1</v>
      </c>
      <c r="YV9" s="341">
        <f t="shared" ref="YV9" ca="1" si="973">SUMPRODUCT((YU8:YU11=YU9)*(WX8:WX11&gt;WX9)*1)</f>
        <v>1</v>
      </c>
      <c r="YW9" s="341">
        <f t="shared" ca="1" si="186"/>
        <v>2</v>
      </c>
    </row>
    <row r="10" spans="1:681" x14ac:dyDescent="0.25">
      <c r="A10" s="341">
        <f>INDEX(M4:M35,MATCH(U10,C4:C35,0),0)</f>
        <v>10</v>
      </c>
      <c r="B10" s="341">
        <f t="shared" si="824"/>
        <v>3</v>
      </c>
      <c r="C10" s="341" t="str">
        <f>'Tournament Setup'!D12</f>
        <v>Iraq</v>
      </c>
      <c r="D10" s="341">
        <f t="shared" si="187"/>
        <v>0</v>
      </c>
      <c r="E10" s="341">
        <f>SUMPRODUCT(('Game Board'!$G$8:$G$31&lt;&gt;"")*('Game Board'!$F$8:$F$31=$C10)*('Game Board'!$G$8:$G$31&gt;'Game Board'!$H$8:$H$31)*1)+SUMPRODUCT(('Game Board'!$G$8:$G$31&lt;&gt;"")*('Game Board'!$I$8:$I$31=$C10)*('Game Board'!$H$8:$H$31&gt;'Game Board'!$G$8:$G$31)*1)</f>
        <v>0</v>
      </c>
      <c r="F10" s="341">
        <f>SUMPRODUCT(('Game Board'!$G$8:$G$31&lt;&gt;"")*('Game Board'!$F$8:$F$31=$C10)*('Game Board'!$G$8:$G$31='Game Board'!$H$8:$H$31)*1)+SUMPRODUCT(('Game Board'!$G$8:$G$31&lt;&gt;"")*('Game Board'!$I$8:$I$31=$C10)*('Game Board'!$G$8:$G$31='Game Board'!$H$8:$H$31)*1)</f>
        <v>0</v>
      </c>
      <c r="G10" s="341">
        <f>SUMPRODUCT(('Game Board'!$G$8:$G$31&lt;&gt;"")*('Game Board'!$F$8:$F$31=$C10)*('Game Board'!$G$8:$G$31&lt;'Game Board'!$H$8:$H$31)*1)+SUMPRODUCT(('Game Board'!$G$8:$G$31&lt;&gt;"")*('Game Board'!$I$8:$I$31=$C10)*('Game Board'!$H$8:$H$31&lt;'Game Board'!$G$8:$G$31)*1)</f>
        <v>0</v>
      </c>
      <c r="H10" s="341">
        <f>SUMIF('Game Board'!$F$8:$F$31,$C10,'Game Board'!$G$8:$G$31)+SUMIF('Game Board'!$I$8:$I$31,$C10,'Game Board'!$H$8:$H$31)</f>
        <v>0</v>
      </c>
      <c r="I10" s="341">
        <f>SUMIF('Game Board'!$F$8:$F$31,$C10,'Game Board'!$H$8:$H$31)+SUMIF('Game Board'!$I$8:$I$31,$C10,'Game Board'!$G$8:$G$31)</f>
        <v>0</v>
      </c>
      <c r="J10" s="341">
        <f t="shared" si="188"/>
        <v>0</v>
      </c>
      <c r="K10" s="341">
        <f t="shared" si="189"/>
        <v>0</v>
      </c>
      <c r="L10" s="341">
        <f>'Tournament Setup'!$E12</f>
        <v>10</v>
      </c>
      <c r="M10" s="341">
        <f>IF('Tournament Setup'!$F12&lt;&gt;"",-'Tournament Setup'!$F12,'Tournament Setup'!$E12)</f>
        <v>10</v>
      </c>
      <c r="N10" s="341">
        <f>RANK(K10,K8:K11)</f>
        <v>1</v>
      </c>
      <c r="O10" s="341">
        <f>SUMPRODUCT((N8:N11=N10)*(J8:J11&gt;J10)*1)</f>
        <v>0</v>
      </c>
      <c r="P10" s="341">
        <f t="shared" si="190"/>
        <v>1</v>
      </c>
      <c r="Q10" s="341">
        <f>SUMPRODUCT((N8:N11=N10)*(J8:J11=J10)*(H8:H11&gt;H10)*1)</f>
        <v>0</v>
      </c>
      <c r="R10" s="341">
        <f t="shared" si="191"/>
        <v>1</v>
      </c>
      <c r="S10" s="341">
        <f>RANK(R10,R8:R11,1)+COUNTIF(R8:R10,R10)-1</f>
        <v>3</v>
      </c>
      <c r="T10" s="341">
        <v>3</v>
      </c>
      <c r="U10" s="341" t="str">
        <f t="shared" ref="U10" si="974">INDEX(C8:C11,MATCH(T10,S8:S11,0),0)</f>
        <v>Iraq</v>
      </c>
      <c r="V10" s="341">
        <f>INDEX(R8:R11,MATCH(U10,C8:C11,0),0)</f>
        <v>1</v>
      </c>
      <c r="W10" s="341" t="str">
        <f t="shared" ref="W10:W11" si="975">IF(AND(W9&lt;&gt;"",V10=1),U10,"")</f>
        <v>Iraq</v>
      </c>
      <c r="X10" s="341" t="str">
        <f t="shared" ref="X10" si="976">IF(X9&lt;&gt;"",U10,"")</f>
        <v/>
      </c>
      <c r="Y10" s="341" t="str">
        <f t="shared" ref="Y10" si="977">IF(V11=3,U10,"")</f>
        <v/>
      </c>
      <c r="Z10" s="341">
        <f>SUMPRODUCT(('Game Board'!$F$8:$F$31=W10)*('Game Board'!$I$8:$I$31=W8)*('Game Board'!$G$8:$G$31&gt;'Game Board'!$H$8:$H$31)*1)+SUMPRODUCT(('Game Board'!$I$8:$I$31=W10)*('Game Board'!$F$8:$F$31=W8)*('Game Board'!$H$8:$H$31&gt;'Game Board'!$G$8:$G$31)*1)+SUMPRODUCT(('Game Board'!$F$8:$F$31=W10)*('Game Board'!$I$8:$I$31=W9)*('Game Board'!$G$8:$G$31&gt;'Game Board'!$H$8:$H$31)*1)+SUMPRODUCT(('Game Board'!$I$8:$I$31=W10)*('Game Board'!$F$8:$F$31=W9)*('Game Board'!$H$8:$H$31&gt;'Game Board'!$G$8:$G$31)*1)+SUMPRODUCT(('Game Board'!$F$8:$F$31=W10)*('Game Board'!$I$8:$I$31=W11)*('Game Board'!$G$8:$G$31&gt;'Game Board'!$H$8:$H$31)*1)+SUMPRODUCT(('Game Board'!$I$8:$I$31=W10)*('Game Board'!$F$8:$F$31=W11)*('Game Board'!$H$8:$H$31&gt;'Game Board'!$G$8:$G$31)*1)</f>
        <v>0</v>
      </c>
      <c r="AA10" s="341">
        <f>SUMPRODUCT(('Game Board'!$F$8:$F$31=W10)*('Game Board'!$I$8:$I$31=W8)*('Game Board'!$G$8:$G$31='Game Board'!$H$8:$H$31)*1)+SUMPRODUCT(('Game Board'!$I$8:$I$31=W10)*('Game Board'!$F$8:$F$31=W8)*('Game Board'!$G$8:$G$31='Game Board'!$H$8:$H$31)*1)+SUMPRODUCT(('Game Board'!$F$8:$F$31=W10)*('Game Board'!$I$8:$I$31=W9)*('Game Board'!$G$8:$G$31='Game Board'!$H$8:$H$31)*1)+SUMPRODUCT(('Game Board'!$I$8:$I$31=W10)*('Game Board'!$F$8:$F$31=W9)*('Game Board'!$G$8:$G$31='Game Board'!$H$8:$H$31)*1)+SUMPRODUCT(('Game Board'!$F$8:$F$31=W10)*('Game Board'!$I$8:$I$31=W11)*('Game Board'!$G$8:$G$31='Game Board'!$H$8:$H$31)*1)+SUMPRODUCT(('Game Board'!$I$8:$I$31=W10)*('Game Board'!$F$8:$F$31=W11)*('Game Board'!$G$8:$G$31='Game Board'!$H$8:$H$31)*1)</f>
        <v>3</v>
      </c>
      <c r="AB10" s="341">
        <f>SUMPRODUCT(('Game Board'!$F$8:$F$31=W10)*('Game Board'!$I$8:$I$31=W8)*('Game Board'!$G$8:$G$31&lt;'Game Board'!$H$8:$H$31)*1)+SUMPRODUCT(('Game Board'!$I$8:$I$31=W10)*('Game Board'!$F$8:$F$31=W8)*('Game Board'!$H$8:$H$31&lt;'Game Board'!$G$8:$G$31)*1)+SUMPRODUCT(('Game Board'!$F$8:$F$31=W10)*('Game Board'!$I$8:$I$31=W9)*('Game Board'!$G$8:$G$31&lt;'Game Board'!$H$8:$H$31)*1)+SUMPRODUCT(('Game Board'!$I$8:$I$31=W10)*('Game Board'!$F$8:$F$31=W9)*('Game Board'!$H$8:$H$31&lt;'Game Board'!$G$8:$G$31)*1)+SUMPRODUCT(('Game Board'!$F$8:$F$31=W10)*('Game Board'!$I$8:$I$31=W11)*('Game Board'!$G$8:$G$31&lt;'Game Board'!$H$8:$H$31)*1)+SUMPRODUCT(('Game Board'!$I$8:$I$31=W10)*('Game Board'!$F$8:$F$31=W11)*('Game Board'!$H$8:$H$31&lt;'Game Board'!$G$8:$G$31)*1)</f>
        <v>0</v>
      </c>
      <c r="AC10" s="341">
        <f>SUMIFS('Game Board'!$G$8:$G$31,'Game Board'!$F$8:$F$31,W10,'Game Board'!$I$8:$I$31,W8)+SUMIFS('Game Board'!$G$8:$G$31,'Game Board'!$F$8:$F$31,W10,'Game Board'!$I$8:$I$31,W9)+SUMIFS('Game Board'!$G$8:$G$31,'Game Board'!$F$8:$F$31,W10,'Game Board'!$I$8:$I$31,W11)+SUMIFS('Game Board'!$H$8:$H$31,'Game Board'!$I$8:$I$31,W10,'Game Board'!$F$8:$F$31,W8)+SUMIFS('Game Board'!$H$8:$H$31,'Game Board'!$I$8:$I$31,W10,'Game Board'!$F$8:$F$31,W9)+SUMIFS('Game Board'!$H$8:$H$31,'Game Board'!$I$8:$I$31,W10,'Game Board'!$F$8:$F$31,W11)</f>
        <v>0</v>
      </c>
      <c r="AD10" s="341">
        <f>SUMIFS('Game Board'!$H$8:$H$31,'Game Board'!$F$8:$F$31,W10,'Game Board'!$I$8:$I$31,W8)+SUMIFS('Game Board'!$H$8:$H$31,'Game Board'!$F$8:$F$31,W10,'Game Board'!$I$8:$I$31,W9)+SUMIFS('Game Board'!$H$8:$H$31,'Game Board'!$F$8:$F$31,W10,'Game Board'!$I$8:$I$31,W11)+SUMIFS('Game Board'!$G$8:$G$31,'Game Board'!$I$8:$I$31,W10,'Game Board'!$F$8:$F$31,W8)+SUMIFS('Game Board'!$G$8:$G$31,'Game Board'!$I$8:$I$31,W10,'Game Board'!$F$8:$F$31,W9)+SUMIFS('Game Board'!$G$8:$G$31,'Game Board'!$I$8:$I$31,W10,'Game Board'!$F$8:$F$31,W11)</f>
        <v>0</v>
      </c>
      <c r="AE10" s="341">
        <f t="shared" si="192"/>
        <v>0</v>
      </c>
      <c r="AF10" s="341">
        <f t="shared" si="193"/>
        <v>3</v>
      </c>
      <c r="AG10" s="341">
        <f t="shared" ref="AG10" si="978">IF(W10&lt;&gt;"",SUMPRODUCT((V8:V11=V10)*(AF8:AF11&gt;AF10)*1),0)</f>
        <v>0</v>
      </c>
      <c r="AH10" s="341">
        <f t="shared" ref="AH10" si="979">IF(W10&lt;&gt;"",SUMPRODUCT((AG8:AG11=AG10)*(AE8:AE11&gt;AE10)*1),0)</f>
        <v>0</v>
      </c>
      <c r="AI10" s="341">
        <f t="shared" si="0"/>
        <v>0</v>
      </c>
      <c r="AJ10" s="341">
        <f t="shared" ref="AJ10" si="980">IF(W10&lt;&gt;"",SUMPRODUCT((AI8:AI11=AI10)*(AG8:AG11=AG10)*(AC8:AC11&gt;AC10)*1),0)</f>
        <v>0</v>
      </c>
      <c r="AK10" s="341">
        <f t="shared" si="194"/>
        <v>1</v>
      </c>
      <c r="AL10" s="341">
        <f>SUMPRODUCT(('Game Board'!$F$8:$F$31=X10)*('Game Board'!$I$8:$I$31=X9)*('Game Board'!$G$8:$G$31&gt;'Game Board'!$H$8:$H$31)*1)+SUMPRODUCT(('Game Board'!$I$8:$I$31=X10)*('Game Board'!$F$8:$F$31=X9)*('Game Board'!$H$8:$H$31&gt;'Game Board'!$G$8:$G$31)*1)+SUMPRODUCT(('Game Board'!$F$8:$F$31=X10)*('Game Board'!$I$8:$I$31=X11)*('Game Board'!$G$8:$G$31&gt;'Game Board'!$H$8:$H$31)*1)+SUMPRODUCT(('Game Board'!$I$8:$I$31=X10)*('Game Board'!$F$8:$F$31=X11)*('Game Board'!$H$8:$H$31&gt;'Game Board'!$G$8:$G$31)*1)</f>
        <v>0</v>
      </c>
      <c r="AM10" s="341">
        <f>SUMPRODUCT(('Game Board'!$F$8:$F$31=X10)*('Game Board'!$I$8:$I$31=X9)*('Game Board'!$G$8:$G$31='Game Board'!$H$8:$H$31)*1)+SUMPRODUCT(('Game Board'!$I$8:$I$31=X10)*('Game Board'!$F$8:$F$31=X9)*('Game Board'!$G$8:$G$31='Game Board'!$H$8:$H$31)*1)+SUMPRODUCT(('Game Board'!$F$8:$F$31=X10)*('Game Board'!$I$8:$I$31=X11)*('Game Board'!$G$8:$G$31='Game Board'!$H$8:$H$31)*1)+SUMPRODUCT(('Game Board'!$I$8:$I$31=X10)*('Game Board'!$F$8:$F$31=X11)*('Game Board'!$G$8:$G$31='Game Board'!$H$8:$H$31)*1)</f>
        <v>0</v>
      </c>
      <c r="AN10" s="341">
        <f>SUMPRODUCT(('Game Board'!$F$8:$F$31=X10)*('Game Board'!$I$8:$I$31=X9)*('Game Board'!$G$8:$G$31&lt;'Game Board'!$H$8:$H$31)*1)+SUMPRODUCT(('Game Board'!$I$8:$I$31=X10)*('Game Board'!$F$8:$F$31=X9)*('Game Board'!$H$8:$H$31&lt;'Game Board'!$G$8:$G$31)*1)+SUMPRODUCT(('Game Board'!$F$8:$F$31=X10)*('Game Board'!$I$8:$I$31=X11)*('Game Board'!$G$8:$G$31&lt;'Game Board'!$H$8:$H$31)*1)+SUMPRODUCT(('Game Board'!$I$8:$I$31=X10)*('Game Board'!$F$8:$F$31=X11)*('Game Board'!$H$8:$H$31&lt;'Game Board'!$G$8:$G$31)*1)</f>
        <v>0</v>
      </c>
      <c r="AO10" s="341">
        <f>SUMIFS('Game Board'!$G$8:$G$31,'Game Board'!$F$8:$F$31,X10,'Game Board'!$I$8:$I$31,X9)+SUMIFS('Game Board'!$G$8:$G$31,'Game Board'!$F$8:$F$31,X10,'Game Board'!$I$8:$I$31,X11)+SUMIFS('Game Board'!$H$8:$H$31,'Game Board'!$I$8:$I$31,X10,'Game Board'!$F$8:$F$31,X9)+SUMIFS('Game Board'!$H$8:$H$31,'Game Board'!$I$8:$I$31,X10,'Game Board'!$F$8:$F$31,X11)</f>
        <v>0</v>
      </c>
      <c r="AP10" s="341">
        <f>SUMIFS('Game Board'!$H$8:$H$31,'Game Board'!$F$8:$F$31,X10,'Game Board'!$I$8:$I$31,X9)+SUMIFS('Game Board'!$H$8:$H$31,'Game Board'!$F$8:$F$31,X10,'Game Board'!$I$8:$I$31,X11)+SUMIFS('Game Board'!$G$8:$G$31,'Game Board'!$I$8:$I$31,X10,'Game Board'!$F$8:$F$31,X9)+SUMIFS('Game Board'!$G$8:$G$31,'Game Board'!$I$8:$I$31,X10,'Game Board'!$F$8:$F$31,X11)</f>
        <v>0</v>
      </c>
      <c r="AQ10" s="341">
        <f t="shared" si="195"/>
        <v>0</v>
      </c>
      <c r="AR10" s="341">
        <f t="shared" si="196"/>
        <v>0</v>
      </c>
      <c r="AS10" s="341">
        <f t="shared" ref="AS10" si="981">IF(X10&lt;&gt;"",SUMPRODUCT((V8:V11=V10)*(AR8:AR11&gt;AR10)*1),0)</f>
        <v>0</v>
      </c>
      <c r="AT10" s="341">
        <f t="shared" ref="AT10" si="982">IF(X10&lt;&gt;"",SUMPRODUCT((AS8:AS11=AS10)*(AQ8:AQ11&gt;AQ10)*1),0)</f>
        <v>0</v>
      </c>
      <c r="AU10" s="341">
        <f t="shared" si="197"/>
        <v>0</v>
      </c>
      <c r="AV10" s="341">
        <f t="shared" ref="AV10" si="983">IF(X10&lt;&gt;"",SUMPRODUCT((AU8:AU11=AU10)*(AS8:AS11=AS10)*(AO8:AO11&gt;AO10)*1),0)</f>
        <v>0</v>
      </c>
      <c r="AW10" s="341">
        <f t="shared" si="198"/>
        <v>1</v>
      </c>
      <c r="AX10" s="341">
        <f>SUMPRODUCT(('Game Board'!$F$8:$F$31=Y10)*('Game Board'!$I$8:$I$31=Y11)*('Game Board'!$G$8:$G$31&gt;'Game Board'!$H$8:$H$31)*1)+SUMPRODUCT(('Game Board'!$I$8:$I$31=Y10)*('Game Board'!$F$8:$F$31=Y11)*('Game Board'!$H$8:$H$31&gt;'Game Board'!$G$8:$G$31)*1)</f>
        <v>0</v>
      </c>
      <c r="AY10" s="341">
        <f>SUMPRODUCT(('Game Board'!$F$8:$F$31=Y10)*('Game Board'!$I$8:$I$31=Y11)*('Game Board'!$G$8:$G$31='Game Board'!$H$8:$H$31)*1)+SUMPRODUCT(('Game Board'!$I$8:$I$31=Y10)*('Game Board'!$F$8:$F$31=Y11)*('Game Board'!$H$8:$H$31='Game Board'!$G$8:$G$31)*1)</f>
        <v>0</v>
      </c>
      <c r="AZ10" s="341">
        <f>SUMPRODUCT(('Game Board'!$F$8:$F$31=Y10)*('Game Board'!$I$8:$I$31=Y11)*('Game Board'!$G$8:$G$31&lt;'Game Board'!$H$8:$H$31)*1)+SUMPRODUCT(('Game Board'!$I$8:$I$31=Y10)*('Game Board'!$F$8:$F$31=Y11)*('Game Board'!$H$8:$H$31&lt;'Game Board'!$G$8:$G$31)*1)</f>
        <v>0</v>
      </c>
      <c r="BA10" s="341">
        <f>SUMIFS('Game Board'!$G$8:$G$31,'Game Board'!$F$8:$F$31,Y10,'Game Board'!$I$8:$I$31,Y11)+SUMIFS('Game Board'!$H$8:$H$31,'Game Board'!$I$8:$I$31,Y10,'Game Board'!$F$8:$F$31,Y11)</f>
        <v>0</v>
      </c>
      <c r="BB10" s="341">
        <f>SUMIFS('Game Board'!$H$8:$H$31,'Game Board'!$F$8:$F$31,Y10,'Game Board'!$I$8:$I$31,Y11)+SUMIFS('Game Board'!$G$8:$G$31,'Game Board'!$I$8:$I$31,Y10,'Game Board'!$F$8:$F$31,Y11)</f>
        <v>0</v>
      </c>
      <c r="BC10" s="341">
        <f t="shared" ref="BC10:BC11" si="984">BA10-BB10</f>
        <v>0</v>
      </c>
      <c r="BD10" s="341">
        <f t="shared" ref="BD10:BD11" si="985">AY10*1+AX10*3</f>
        <v>0</v>
      </c>
      <c r="BE10" s="341">
        <f t="shared" ref="BE10" si="986">IF(Y10&lt;&gt;"",SUMPRODUCT((AH8:AH11=AH10)*(BD8:BD11&gt;BD10)*1),0)</f>
        <v>0</v>
      </c>
      <c r="BF10" s="341">
        <f t="shared" ref="BF10" si="987">IF(Y10&lt;&gt;"",SUMPRODUCT((BE8:BE11=BE10)*(BC8:BC11&gt;BC10)*1),0)</f>
        <v>0</v>
      </c>
      <c r="BG10" s="341">
        <f t="shared" ref="BG10:BG11" si="988">BE10+BF10</f>
        <v>0</v>
      </c>
      <c r="BH10" s="341">
        <f t="shared" ref="BH10" si="989">IF(Y10&lt;&gt;"",SUMPRODUCT((BG8:BG11=BG10)*(BE8:BE11=BE10)*(BA8:BA11&gt;BA10)*1),0)</f>
        <v>0</v>
      </c>
      <c r="BI10" s="341">
        <f t="shared" si="392"/>
        <v>1</v>
      </c>
      <c r="BJ10" s="341">
        <f>SUMPRODUCT((BI8:BI11=BI10)*(A8:A11&gt;A10)*1)</f>
        <v>2</v>
      </c>
      <c r="BK10" s="341">
        <f t="shared" si="199"/>
        <v>3</v>
      </c>
      <c r="BL10" s="341" t="str">
        <f t="shared" si="200"/>
        <v>Iraq</v>
      </c>
      <c r="BM10" s="341">
        <f t="shared" ca="1" si="201"/>
        <v>0</v>
      </c>
      <c r="BN10" s="341">
        <f ca="1">SUMPRODUCT((OFFSET('Game Board'!$G$8:$G$31,0,BN$1)&lt;&gt;"")*(OFFSET('Game Board'!$F$8:$F$31,0,BN$1)=$C10)*(OFFSET('Game Board'!$G$8:$G$31,0,BN$1)&gt;OFFSET('Game Board'!$H$8:$H$31,0,BN$1))*1)+SUMPRODUCT((OFFSET('Game Board'!$G$8:$G$31,0,BN$1)&lt;&gt;"")*(OFFSET('Game Board'!$I$8:$I$31,0,BN$1)=$C10)*(OFFSET('Game Board'!$H$8:$H$31,0,BN$1)&gt;OFFSET('Game Board'!$G$8:$G$31,0,BN$1))*1)</f>
        <v>0</v>
      </c>
      <c r="BO10" s="341">
        <f ca="1">SUMPRODUCT((OFFSET('Game Board'!$G$8:$G$31,0,BN$1)&lt;&gt;"")*(OFFSET('Game Board'!$F$8:$F$31,0,BN$1)=$C10)*(OFFSET('Game Board'!$G$8:$G$31,0,BN$1)=OFFSET('Game Board'!$H$8:$H$31,0,BN$1))*1)+SUMPRODUCT((OFFSET('Game Board'!$G$8:$G$31,0,BN$1)&lt;&gt;"")*(OFFSET('Game Board'!$I$8:$I$31,0,BN$1)=$C10)*(OFFSET('Game Board'!$G$8:$G$31,0,BN$1)=OFFSET('Game Board'!$H$8:$H$31,0,BN$1))*1)</f>
        <v>0</v>
      </c>
      <c r="BP10" s="341">
        <f ca="1">SUMPRODUCT((OFFSET('Game Board'!$G$8:$G$31,0,BN$1)&lt;&gt;"")*(OFFSET('Game Board'!$F$8:$F$31,0,BN$1)=$C10)*(OFFSET('Game Board'!$G$8:$G$31,0,BN$1)&lt;OFFSET('Game Board'!$H$8:$H$31,0,BN$1))*1)+SUMPRODUCT((OFFSET('Game Board'!$G$8:$G$31,0,BN$1)&lt;&gt;"")*(OFFSET('Game Board'!$I$8:$I$31,0,BN$1)=$C10)*(OFFSET('Game Board'!$H$8:$H$31,0,BN$1)&lt;OFFSET('Game Board'!$G$8:$G$31,0,BN$1))*1)</f>
        <v>0</v>
      </c>
      <c r="BQ10" s="341">
        <f ca="1">SUMIF(OFFSET('Game Board'!$F$8:$F$31,0,BN$1),$C10,OFFSET('Game Board'!$G$8:$G$31,0,BN$1))+SUMIF(OFFSET('Game Board'!$I$8:$I$31,0,BN$1),$C10,OFFSET('Game Board'!$H$8:$H$31,0,BN$1))</f>
        <v>0</v>
      </c>
      <c r="BR10" s="341">
        <f ca="1">SUMIF(OFFSET('Game Board'!$F$8:$F$31,0,BN$1),$C10,OFFSET('Game Board'!$H$8:$H$31,0,BN$1))+SUMIF(OFFSET('Game Board'!$I$8:$I$31,0,BN$1),$C10,OFFSET('Game Board'!$G$8:$G$31,0,BN$1))</f>
        <v>0</v>
      </c>
      <c r="BS10" s="341">
        <f t="shared" ca="1" si="202"/>
        <v>0</v>
      </c>
      <c r="BT10" s="341">
        <f t="shared" ca="1" si="203"/>
        <v>0</v>
      </c>
      <c r="BU10" s="341">
        <f t="shared" ca="1" si="204"/>
        <v>10</v>
      </c>
      <c r="BV10" s="341">
        <f>'Tournament Setup'!$F12</f>
        <v>0</v>
      </c>
      <c r="BW10" s="341">
        <f ca="1">RANK(BT10,BT8:BT11)</f>
        <v>1</v>
      </c>
      <c r="BX10" s="341">
        <f ca="1">SUMPRODUCT((BW8:BW11=BW10)*(BS8:BS11&gt;BS10)*1)</f>
        <v>0</v>
      </c>
      <c r="BY10" s="341">
        <f t="shared" ca="1" si="205"/>
        <v>1</v>
      </c>
      <c r="BZ10" s="341">
        <f ca="1">SUMPRODUCT((BW8:BW11=BW10)*(BS8:BS11=BS10)*(BQ8:BQ11&gt;BQ10)*1)</f>
        <v>0</v>
      </c>
      <c r="CA10" s="341">
        <f t="shared" ca="1" si="206"/>
        <v>1</v>
      </c>
      <c r="CB10" s="341">
        <f ca="1">RANK(CA10,CA8:CA11,1)+COUNTIF(CA8:CA10,CA10)-1</f>
        <v>3</v>
      </c>
      <c r="CC10" s="341">
        <v>3</v>
      </c>
      <c r="CD10" s="341" t="str">
        <f t="shared" ref="CD10" ca="1" si="990">INDEX(BL8:BL11,MATCH(CC10,CB8:CB11,0),0)</f>
        <v>Iraq</v>
      </c>
      <c r="CE10" s="341">
        <f ca="1">INDEX(CA8:CA11,MATCH(CD10,BL8:BL11,0),0)</f>
        <v>1</v>
      </c>
      <c r="CF10" s="341" t="str">
        <f t="shared" ref="CF10:CF11" ca="1" si="991">IF(AND(CF9&lt;&gt;"",CE10=1),CD10,"")</f>
        <v>Iraq</v>
      </c>
      <c r="CG10" s="341" t="str">
        <f t="shared" ref="CG10" ca="1" si="992">IF(CG9&lt;&gt;"",CD10,"")</f>
        <v/>
      </c>
      <c r="CH10" s="341" t="str">
        <f t="shared" ref="CH10" ca="1" si="993">IF(CE11=3,CD10,"")</f>
        <v/>
      </c>
      <c r="CI10" s="341">
        <f ca="1">SUMPRODUCT((OFFSET('Game Board'!$F$8:$F$31,0,BN$1)=CF10)*(OFFSET('Game Board'!$I$8:$I$31,0,BN$1)=CF8)*(OFFSET('Game Board'!$G$8:$G$31,0,BN$1)&gt;OFFSET('Game Board'!$H$8:$H$31,0,BN$1))*1)+SUMPRODUCT((OFFSET('Game Board'!$I$8:$I$31,0,BN$1)=CF10)*(OFFSET('Game Board'!$F$8:$F$31,0,BN$1)=CF8)*(OFFSET('Game Board'!$H$8:$H$31,0,BN$1)&gt;OFFSET('Game Board'!$G$8:$G$31,0,BN$1))*1)+SUMPRODUCT((OFFSET('Game Board'!$F$8:$F$31,0,BN$1)=CF10)*(OFFSET('Game Board'!$I$8:$I$31,0,BN$1)=CF9)*(OFFSET('Game Board'!$G$8:$G$31,0,BN$1)&gt;OFFSET('Game Board'!$H$8:$H$31,0,BN$1))*1)+SUMPRODUCT((OFFSET('Game Board'!$I$8:$I$31,0,BN$1)=CF10)*(OFFSET('Game Board'!$F$8:$F$31,0,BN$1)=CF9)*(OFFSET('Game Board'!$H$8:$H$31,0,BN$1)&gt;OFFSET('Game Board'!$G$8:$G$31,0,BN$1))*1)+SUMPRODUCT((OFFSET('Game Board'!$F$8:$F$31,0,BN$1)=CF10)*(OFFSET('Game Board'!$I$8:$I$31,0,BN$1)=CF11)*(OFFSET('Game Board'!$G$8:$G$31,0,BN$1)&gt;OFFSET('Game Board'!$H$8:$H$31,0,BN$1))*1)+SUMPRODUCT((OFFSET('Game Board'!$I$8:$I$31,0,BN$1)=CF10)*(OFFSET('Game Board'!$F$8:$F$31,0,BN$1)=CF11)*(OFFSET('Game Board'!$H$8:$H$31,0,BN$1)&gt;OFFSET('Game Board'!$G$8:$G$31,0,BN$1))*1)</f>
        <v>0</v>
      </c>
      <c r="CJ10" s="341">
        <f ca="1">SUMPRODUCT((OFFSET('Game Board'!$F$8:$F$31,0,BN$1)=CF10)*(OFFSET('Game Board'!$I$8:$I$31,0,BN$1)=CF8)*(OFFSET('Game Board'!$G$8:$G$31,0,BN$1)=OFFSET('Game Board'!$H$8:$H$31,0,BN$1))*1)+SUMPRODUCT((OFFSET('Game Board'!$I$8:$I$31,0,BN$1)=CF10)*(OFFSET('Game Board'!$F$8:$F$31,0,BN$1)=CF8)*(OFFSET('Game Board'!$G$8:$G$31,0,BN$1)=OFFSET('Game Board'!$H$8:$H$31,0,BN$1))*1)+SUMPRODUCT((OFFSET('Game Board'!$F$8:$F$31,0,BN$1)=CF10)*(OFFSET('Game Board'!$I$8:$I$31,0,BN$1)=CF9)*(OFFSET('Game Board'!$G$8:$G$31,0,BN$1)=OFFSET('Game Board'!$H$8:$H$31,0,BN$1))*1)+SUMPRODUCT((OFFSET('Game Board'!$I$8:$I$31,0,BN$1)=CF10)*(OFFSET('Game Board'!$F$8:$F$31,0,BN$1)=CF9)*(OFFSET('Game Board'!$G$8:$G$31,0,BN$1)=OFFSET('Game Board'!$H$8:$H$31,0,BN$1))*1)+SUMPRODUCT((OFFSET('Game Board'!$F$8:$F$31,0,BN$1)=CF10)*(OFFSET('Game Board'!$I$8:$I$31,0,BN$1)=CF11)*(OFFSET('Game Board'!$G$8:$G$31,0,BN$1)=OFFSET('Game Board'!$H$8:$H$31,0,BN$1))*1)+SUMPRODUCT((OFFSET('Game Board'!$I$8:$I$31,0,BN$1)=CF10)*(OFFSET('Game Board'!$F$8:$F$31,0,BN$1)=CF11)*(OFFSET('Game Board'!$G$8:$G$31,0,BN$1)=OFFSET('Game Board'!$H$8:$H$31,0,BN$1))*1)</f>
        <v>3</v>
      </c>
      <c r="CK10" s="341">
        <f ca="1">SUMPRODUCT((OFFSET('Game Board'!$F$8:$F$31,0,BN$1)=CF10)*(OFFSET('Game Board'!$I$8:$I$31,0,BN$1)=CF8)*(OFFSET('Game Board'!$G$8:$G$31,0,BN$1)&lt;OFFSET('Game Board'!$H$8:$H$31,0,BN$1))*1)+SUMPRODUCT((OFFSET('Game Board'!$I$8:$I$31,0,BN$1)=CF10)*(OFFSET('Game Board'!$F$8:$F$31,0,BN$1)=CF8)*(OFFSET('Game Board'!$H$8:$H$31,0,BN$1)&lt;OFFSET('Game Board'!$G$8:$G$31,0,BN$1))*1)+SUMPRODUCT((OFFSET('Game Board'!$F$8:$F$31,0,BN$1)=CF10)*(OFFSET('Game Board'!$I$8:$I$31,0,BN$1)=CF9)*(OFFSET('Game Board'!$G$8:$G$31,0,BN$1)&lt;OFFSET('Game Board'!$H$8:$H$31,0,BN$1))*1)+SUMPRODUCT((OFFSET('Game Board'!$I$8:$I$31,0,BN$1)=CF10)*(OFFSET('Game Board'!$F$8:$F$31,0,BN$1)=CF9)*(OFFSET('Game Board'!$H$8:$H$31,0,BN$1)&lt;OFFSET('Game Board'!$G$8:$G$31,0,BN$1))*1)+SUMPRODUCT((OFFSET('Game Board'!$F$8:$F$31,0,BN$1)=CF10)*(OFFSET('Game Board'!$I$8:$I$31,0,BN$1)=CF11)*(OFFSET('Game Board'!$G$8:$G$31,0,BN$1)&lt;OFFSET('Game Board'!$H$8:$H$31,0,BN$1))*1)+SUMPRODUCT((OFFSET('Game Board'!$I$8:$I$31,0,BN$1)=CF10)*(OFFSET('Game Board'!$F$8:$F$31,0,BN$1)=CF11)*(OFFSET('Game Board'!$H$8:$H$31,0,BN$1)&lt;OFFSET('Game Board'!$G$8:$G$31,0,BN$1))*1)</f>
        <v>0</v>
      </c>
      <c r="CL10" s="341">
        <f ca="1">SUMIFS(OFFSET('Game Board'!$G$8:$G$31,0,BN$1),OFFSET('Game Board'!$F$8:$F$31,0,BN$1),CF10,OFFSET('Game Board'!$I$8:$I$31,0,BN$1),CF8)+SUMIFS(OFFSET('Game Board'!$G$8:$G$31,0,BN$1),OFFSET('Game Board'!$F$8:$F$31,0,BN$1),CF10,OFFSET('Game Board'!$I$8:$I$31,0,BN$1),CF9)+SUMIFS(OFFSET('Game Board'!$G$8:$G$31,0,BN$1),OFFSET('Game Board'!$F$8:$F$31,0,BN$1),CF10,OFFSET('Game Board'!$I$8:$I$31,0,BN$1),CF11)+SUMIFS(OFFSET('Game Board'!$H$8:$H$31,0,BN$1),OFFSET('Game Board'!$I$8:$I$31,0,BN$1),CF10,OFFSET('Game Board'!$F$8:$F$31,0,BN$1),CF8)+SUMIFS(OFFSET('Game Board'!$H$8:$H$31,0,BN$1),OFFSET('Game Board'!$I$8:$I$31,0,BN$1),CF10,OFFSET('Game Board'!$F$8:$F$31,0,BN$1),CF9)+SUMIFS(OFFSET('Game Board'!$H$8:$H$31,0,BN$1),OFFSET('Game Board'!$I$8:$I$31,0,BN$1),CF10,OFFSET('Game Board'!$F$8:$F$31,0,BN$1),CF11)</f>
        <v>0</v>
      </c>
      <c r="CM10" s="341">
        <f ca="1">SUMIFS(OFFSET('Game Board'!$H$8:$H$31,0,BN$1),OFFSET('Game Board'!$F$8:$F$31,0,BN$1),CF10,OFFSET('Game Board'!$I$8:$I$31,0,BN$1),CF8)+SUMIFS(OFFSET('Game Board'!$H$8:$H$31,0,BN$1),OFFSET('Game Board'!$F$8:$F$31,0,BN$1),CF10,OFFSET('Game Board'!$I$8:$I$31,0,BN$1),CF9)+SUMIFS(OFFSET('Game Board'!$H$8:$H$31,0,BN$1),OFFSET('Game Board'!$F$8:$F$31,0,BN$1),CF10,OFFSET('Game Board'!$I$8:$I$31,0,BN$1),CF11)+SUMIFS(OFFSET('Game Board'!$G$8:$G$31,0,BN$1),OFFSET('Game Board'!$I$8:$I$31,0,BN$1),CF10,OFFSET('Game Board'!$F$8:$F$31,0,BN$1),CF8)+SUMIFS(OFFSET('Game Board'!$G$8:$G$31,0,BN$1),OFFSET('Game Board'!$I$8:$I$31,0,BN$1),CF10,OFFSET('Game Board'!$F$8:$F$31,0,BN$1),CF9)+SUMIFS(OFFSET('Game Board'!$G$8:$G$31,0,BN$1),OFFSET('Game Board'!$I$8:$I$31,0,BN$1),CF10,OFFSET('Game Board'!$F$8:$F$31,0,BN$1),CF11)</f>
        <v>0</v>
      </c>
      <c r="CN10" s="341">
        <f t="shared" ca="1" si="207"/>
        <v>0</v>
      </c>
      <c r="CO10" s="341">
        <f t="shared" ca="1" si="208"/>
        <v>3</v>
      </c>
      <c r="CP10" s="341">
        <f t="shared" ref="CP10" ca="1" si="994">IF(CF10&lt;&gt;"",SUMPRODUCT((CE8:CE11=CE10)*(CO8:CO11&gt;CO10)*1),0)</f>
        <v>0</v>
      </c>
      <c r="CQ10" s="341">
        <f t="shared" ref="CQ10" ca="1" si="995">IF(CF10&lt;&gt;"",SUMPRODUCT((CP8:CP11=CP10)*(CN8:CN11&gt;CN10)*1),0)</f>
        <v>0</v>
      </c>
      <c r="CR10" s="341">
        <f t="shared" ca="1" si="1"/>
        <v>0</v>
      </c>
      <c r="CS10" s="341">
        <f t="shared" ref="CS10" ca="1" si="996">IF(CF10&lt;&gt;"",SUMPRODUCT((CR8:CR11=CR10)*(CP8:CP11=CP10)*(CL8:CL11&gt;CL10)*1),0)</f>
        <v>0</v>
      </c>
      <c r="CT10" s="341">
        <f t="shared" ca="1" si="209"/>
        <v>1</v>
      </c>
      <c r="CU10" s="341">
        <f ca="1">SUMPRODUCT((OFFSET('Game Board'!$F$8:$F$31,0,BN$1)=CG10)*(OFFSET('Game Board'!$I$8:$I$31,0,BN$1)=CG9)*(OFFSET('Game Board'!$G$8:$G$31,0,BN$1)&gt;OFFSET('Game Board'!$H$8:$H$31,0,BN$1))*1)+SUMPRODUCT((OFFSET('Game Board'!$I$8:$I$31,0,BN$1)=CG10)*(OFFSET('Game Board'!$F$8:$F$31,0,BN$1)=CG9)*(OFFSET('Game Board'!$H$8:$H$31,0,BN$1)&gt;OFFSET('Game Board'!$G$8:$G$31,0,BN$1))*1)+SUMPRODUCT((OFFSET('Game Board'!$F$8:$F$31,0,BN$1)=CG10)*(OFFSET('Game Board'!$I$8:$I$31,0,BN$1)=CG11)*(OFFSET('Game Board'!$G$8:$G$31,0,BN$1)&gt;OFFSET('Game Board'!$H$8:$H$31,0,BN$1))*1)+SUMPRODUCT((OFFSET('Game Board'!$I$8:$I$31,0,BN$1)=CG10)*(OFFSET('Game Board'!$F$8:$F$31,0,BN$1)=CG11)*(OFFSET('Game Board'!$H$8:$H$31,0,BN$1)&gt;OFFSET('Game Board'!$G$8:$G$31,0,BN$1))*1)</f>
        <v>0</v>
      </c>
      <c r="CV10" s="341">
        <f ca="1">SUMPRODUCT((OFFSET('Game Board'!$F$8:$F$31,0,BN$1)=CG10)*(OFFSET('Game Board'!$I$8:$I$31,0,BN$1)=CG9)*(OFFSET('Game Board'!$G$8:$G$31,0,BN$1)=OFFSET('Game Board'!$H$8:$H$31,0,BN$1))*1)+SUMPRODUCT((OFFSET('Game Board'!$I$8:$I$31,0,BN$1)=CG10)*(OFFSET('Game Board'!$F$8:$F$31,0,BN$1)=CG9)*(OFFSET('Game Board'!$G$8:$G$31,0,BN$1)=OFFSET('Game Board'!$H$8:$H$31,0,BN$1))*1)+SUMPRODUCT((OFFSET('Game Board'!$F$8:$F$31,0,BN$1)=CG10)*(OFFSET('Game Board'!$I$8:$I$31,0,BN$1)=CG11)*(OFFSET('Game Board'!$G$8:$G$31,0,BN$1)=OFFSET('Game Board'!$H$8:$H$31,0,BN$1))*1)+SUMPRODUCT((OFFSET('Game Board'!$I$8:$I$31,0,BN$1)=CG10)*(OFFSET('Game Board'!$F$8:$F$31,0,BN$1)=CG11)*(OFFSET('Game Board'!$G$8:$G$31,0,BN$1)=OFFSET('Game Board'!$H$8:$H$31,0,BN$1))*1)</f>
        <v>0</v>
      </c>
      <c r="CW10" s="341">
        <f ca="1">SUMPRODUCT((OFFSET('Game Board'!$F$8:$F$31,0,BN$1)=CG10)*(OFFSET('Game Board'!$I$8:$I$31,0,BN$1)=CG9)*(OFFSET('Game Board'!$G$8:$G$31,0,BN$1)&lt;OFFSET('Game Board'!$H$8:$H$31,0,BN$1))*1)+SUMPRODUCT((OFFSET('Game Board'!$I$8:$I$31,0,BN$1)=CG10)*(OFFSET('Game Board'!$F$8:$F$31,0,BN$1)=CG9)*(OFFSET('Game Board'!$H$8:$H$31,0,BN$1)&lt;OFFSET('Game Board'!$G$8:$G$31,0,BN$1))*1)+SUMPRODUCT((OFFSET('Game Board'!$F$8:$F$31,0,BN$1)=CG10)*(OFFSET('Game Board'!$I$8:$I$31,0,BN$1)=CG11)*(OFFSET('Game Board'!$G$8:$G$31,0,BN$1)&lt;OFFSET('Game Board'!$H$8:$H$31,0,BN$1))*1)+SUMPRODUCT((OFFSET('Game Board'!$I$8:$I$31,0,BN$1)=CG10)*(OFFSET('Game Board'!$F$8:$F$31,0,BN$1)=CG11)*(OFFSET('Game Board'!$H$8:$H$31,0,BN$1)&lt;OFFSET('Game Board'!$G$8:$G$31,0,BN$1))*1)</f>
        <v>0</v>
      </c>
      <c r="CX10" s="341">
        <f ca="1">SUMIFS(OFFSET('Game Board'!$G$8:$G$31,0,BN$1),OFFSET('Game Board'!$F$8:$F$31,0,BN$1),CG10,OFFSET('Game Board'!$I$8:$I$31,0,BN$1),CG9)+SUMIFS(OFFSET('Game Board'!$G$8:$G$31,0,BN$1),OFFSET('Game Board'!$F$8:$F$31,0,BN$1),CG10,OFFSET('Game Board'!$I$8:$I$31,0,BN$1),CG11)+SUMIFS(OFFSET('Game Board'!$H$8:$H$31,0,BN$1),OFFSET('Game Board'!$I$8:$I$31,0,BN$1),CG10,OFFSET('Game Board'!$F$8:$F$31,0,BN$1),CG9)+SUMIFS(OFFSET('Game Board'!$H$8:$H$31,0,BN$1),OFFSET('Game Board'!$I$8:$I$31,0,BN$1),CG10,OFFSET('Game Board'!$F$8:$F$31,0,BN$1),CG11)</f>
        <v>0</v>
      </c>
      <c r="CY10" s="341">
        <f ca="1">SUMIFS(OFFSET('Game Board'!$H$8:$H$31,0,BN$1),OFFSET('Game Board'!$F$8:$F$31,0,BN$1),CG10,OFFSET('Game Board'!$I$8:$I$31,0,BN$1),CG9)+SUMIFS(OFFSET('Game Board'!$H$8:$H$31,0,BN$1),OFFSET('Game Board'!$F$8:$F$31,0,BN$1),CG10,OFFSET('Game Board'!$I$8:$I$31,0,BN$1),CG11)+SUMIFS(OFFSET('Game Board'!$G$8:$G$31,0,BN$1),OFFSET('Game Board'!$I$8:$I$31,0,BN$1),CG10,OFFSET('Game Board'!$F$8:$F$31,0,BN$1),CG9)+SUMIFS(OFFSET('Game Board'!$G$8:$G$31,0,BN$1),OFFSET('Game Board'!$I$8:$I$31,0,BN$1),CG10,OFFSET('Game Board'!$F$8:$F$31,0,BN$1),CG11)</f>
        <v>0</v>
      </c>
      <c r="CZ10" s="341">
        <f t="shared" ca="1" si="210"/>
        <v>0</v>
      </c>
      <c r="DA10" s="341">
        <f t="shared" ca="1" si="211"/>
        <v>0</v>
      </c>
      <c r="DB10" s="341">
        <f t="shared" ref="DB10" ca="1" si="997">IF(CG10&lt;&gt;"",SUMPRODUCT((CE8:CE11=CE10)*(DA8:DA11&gt;DA10)*1),0)</f>
        <v>0</v>
      </c>
      <c r="DC10" s="341">
        <f t="shared" ref="DC10" ca="1" si="998">IF(CG10&lt;&gt;"",SUMPRODUCT((DB8:DB11=DB10)*(CZ8:CZ11&gt;CZ10)*1),0)</f>
        <v>0</v>
      </c>
      <c r="DD10" s="341">
        <f t="shared" ca="1" si="212"/>
        <v>0</v>
      </c>
      <c r="DE10" s="341">
        <f t="shared" ref="DE10" ca="1" si="999">IF(CG10&lt;&gt;"",SUMPRODUCT((DD8:DD11=DD10)*(DB8:DB11=DB10)*(CX8:CX11&gt;CX10)*1),0)</f>
        <v>0</v>
      </c>
      <c r="DF10" s="341">
        <f t="shared" ca="1" si="213"/>
        <v>1</v>
      </c>
      <c r="DG10" s="341">
        <f ca="1">SUMPRODUCT((OFFSET('Game Board'!$F$8:$F$31,0,BN$1)=CH10)*(OFFSET('Game Board'!$I$8:$I$31,0,BN$1)=CH11)*(OFFSET('Game Board'!$G$8:$G$31,0,BN$1)&gt;OFFSET('Game Board'!$H$8:$H$31,0,BN$1))*1)+SUMPRODUCT((OFFSET('Game Board'!$I$8:$I$31,0,BN$1)=CH10)*(OFFSET('Game Board'!$F$8:$F$31,0,BN$1)=CH11)*(OFFSET('Game Board'!$H$8:$H$31,0,BN$1)&gt;OFFSET('Game Board'!$G$8:$G$31,0,BN$1))*1)</f>
        <v>0</v>
      </c>
      <c r="DH10" s="341">
        <f ca="1">SUMPRODUCT((OFFSET('Game Board'!$F$8:$F$31,0,BN$1)=CH10)*(OFFSET('Game Board'!$I$8:$I$31,0,BN$1)=CH11)*(OFFSET('Game Board'!$G$8:$G$31,0,BN$1)=OFFSET('Game Board'!$H$8:$H$31,0,BN$1))*1)+SUMPRODUCT((OFFSET('Game Board'!$I$8:$I$31,0,BN$1)=CH10)*(OFFSET('Game Board'!$F$8:$F$31,0,BN$1)=CH11)*(OFFSET('Game Board'!$H$8:$H$31,0,BN$1)=OFFSET('Game Board'!$G$8:$G$31,0,BN$1))*1)</f>
        <v>0</v>
      </c>
      <c r="DI10" s="341">
        <f ca="1">SUMPRODUCT((OFFSET('Game Board'!$F$8:$F$31,0,BN$1)=CH10)*(OFFSET('Game Board'!$I$8:$I$31,0,BN$1)=CH11)*(OFFSET('Game Board'!$G$8:$G$31,0,BN$1)&lt;OFFSET('Game Board'!$H$8:$H$31,0,BN$1))*1)+SUMPRODUCT((OFFSET('Game Board'!$I$8:$I$31,0,BN$1)=CH10)*(OFFSET('Game Board'!$F$8:$F$31,0,BN$1)=CH11)*(OFFSET('Game Board'!$H$8:$H$31,0,BN$1)&lt;OFFSET('Game Board'!$G$8:$G$31,0,BN$1))*1)</f>
        <v>0</v>
      </c>
      <c r="DJ10" s="341">
        <f ca="1">SUMIFS(OFFSET('Game Board'!$G$8:$G$31,0,BN$1),OFFSET('Game Board'!$F$8:$F$31,0,BN$1),CH10,OFFSET('Game Board'!$I$8:$I$31,0,BN$1),CH11)+SUMIFS(OFFSET('Game Board'!$H$8:$H$31,0,BN$1),OFFSET('Game Board'!$I$8:$I$31,0,BN$1),CH10,OFFSET('Game Board'!$F$8:$F$31,0,BN$1),CH11)</f>
        <v>0</v>
      </c>
      <c r="DK10" s="341">
        <f ca="1">SUMIFS(OFFSET('Game Board'!$H$8:$H$31,0,BN$1),OFFSET('Game Board'!$F$8:$F$31,0,BN$1),CH10,OFFSET('Game Board'!$I$8:$I$31,0,BN$1),CH11)+SUMIFS(OFFSET('Game Board'!$G$8:$G$31,0,BN$1),OFFSET('Game Board'!$I$8:$I$31,0,BN$1),CH10,OFFSET('Game Board'!$F$8:$F$31,0,BN$1),CH11)</f>
        <v>0</v>
      </c>
      <c r="DL10" s="341">
        <f t="shared" ref="DL10:DL11" ca="1" si="1000">DJ10-DK10</f>
        <v>0</v>
      </c>
      <c r="DM10" s="341">
        <f t="shared" ref="DM10:DM11" ca="1" si="1001">DH10*1+DG10*3</f>
        <v>0</v>
      </c>
      <c r="DN10" s="341">
        <f t="shared" ref="DN10" ca="1" si="1002">IF(CH10&lt;&gt;"",SUMPRODUCT((CQ8:CQ11=CQ10)*(DM8:DM11&gt;DM10)*1),0)</f>
        <v>0</v>
      </c>
      <c r="DO10" s="341">
        <f t="shared" ref="DO10" ca="1" si="1003">IF(CH10&lt;&gt;"",SUMPRODUCT((DN8:DN11=DN10)*(DL8:DL11&gt;DL10)*1),0)</f>
        <v>0</v>
      </c>
      <c r="DP10" s="341">
        <f t="shared" ref="DP10:DP11" ca="1" si="1004">DN10+DO10</f>
        <v>0</v>
      </c>
      <c r="DQ10" s="341">
        <f t="shared" ref="DQ10" ca="1" si="1005">IF(CH10&lt;&gt;"",SUMPRODUCT((DP8:DP11=DP10)*(DN8:DN11=DN10)*(DJ8:DJ11&gt;DJ10)*1),0)</f>
        <v>0</v>
      </c>
      <c r="DR10" s="341">
        <f t="shared" ca="1" si="395"/>
        <v>1</v>
      </c>
      <c r="DS10" s="341">
        <f t="shared" ref="DS10" ca="1" si="1006">SUMPRODUCT((DR8:DR11=DR10)*(BU8:BU11&gt;BU10)*1)</f>
        <v>2</v>
      </c>
      <c r="DT10" s="341">
        <f t="shared" ca="1" si="214"/>
        <v>3</v>
      </c>
      <c r="DU10" s="341" t="str">
        <f t="shared" si="215"/>
        <v>Iraq</v>
      </c>
      <c r="DV10" s="341">
        <f t="shared" ca="1" si="216"/>
        <v>0</v>
      </c>
      <c r="DW10" s="341">
        <f ca="1">SUMPRODUCT((OFFSET('Game Board'!$G$8:$G$31,0,DW$1)&lt;&gt;"")*(OFFSET('Game Board'!$F$8:$F$31,0,DW$1)=$C10)*(OFFSET('Game Board'!$G$8:$G$31,0,DW$1)&gt;OFFSET('Game Board'!$H$8:$H$31,0,DW$1))*1)+SUMPRODUCT((OFFSET('Game Board'!$G$8:$G$31,0,DW$1)&lt;&gt;"")*(OFFSET('Game Board'!$I$8:$I$31,0,DW$1)=$C10)*(OFFSET('Game Board'!$H$8:$H$31,0,DW$1)&gt;OFFSET('Game Board'!$G$8:$G$31,0,DW$1))*1)</f>
        <v>0</v>
      </c>
      <c r="DX10" s="341">
        <f ca="1">SUMPRODUCT((OFFSET('Game Board'!$G$8:$G$31,0,DW$1)&lt;&gt;"")*(OFFSET('Game Board'!$F$8:$F$31,0,DW$1)=$C10)*(OFFSET('Game Board'!$G$8:$G$31,0,DW$1)=OFFSET('Game Board'!$H$8:$H$31,0,DW$1))*1)+SUMPRODUCT((OFFSET('Game Board'!$G$8:$G$31,0,DW$1)&lt;&gt;"")*(OFFSET('Game Board'!$I$8:$I$31,0,DW$1)=$C10)*(OFFSET('Game Board'!$G$8:$G$31,0,DW$1)=OFFSET('Game Board'!$H$8:$H$31,0,DW$1))*1)</f>
        <v>0</v>
      </c>
      <c r="DY10" s="341">
        <f ca="1">SUMPRODUCT((OFFSET('Game Board'!$G$8:$G$31,0,DW$1)&lt;&gt;"")*(OFFSET('Game Board'!$F$8:$F$31,0,DW$1)=$C10)*(OFFSET('Game Board'!$G$8:$G$31,0,DW$1)&lt;OFFSET('Game Board'!$H$8:$H$31,0,DW$1))*1)+SUMPRODUCT((OFFSET('Game Board'!$G$8:$G$31,0,DW$1)&lt;&gt;"")*(OFFSET('Game Board'!$I$8:$I$31,0,DW$1)=$C10)*(OFFSET('Game Board'!$H$8:$H$31,0,DW$1)&lt;OFFSET('Game Board'!$G$8:$G$31,0,DW$1))*1)</f>
        <v>0</v>
      </c>
      <c r="DZ10" s="341">
        <f ca="1">SUMIF(OFFSET('Game Board'!$F$8:$F$31,0,DW$1),$C10,OFFSET('Game Board'!$G$8:$G$31,0,DW$1))+SUMIF(OFFSET('Game Board'!$I$8:$I$31,0,DW$1),$C10,OFFSET('Game Board'!$H$8:$H$31,0,DW$1))</f>
        <v>0</v>
      </c>
      <c r="EA10" s="341">
        <f ca="1">SUMIF(OFFSET('Game Board'!$F$8:$F$31,0,DW$1),$C10,OFFSET('Game Board'!$H$8:$H$31,0,DW$1))+SUMIF(OFFSET('Game Board'!$I$8:$I$31,0,DW$1),$C10,OFFSET('Game Board'!$G$8:$G$31,0,DW$1))</f>
        <v>0</v>
      </c>
      <c r="EB10" s="341">
        <f t="shared" ca="1" si="217"/>
        <v>0</v>
      </c>
      <c r="EC10" s="341">
        <f t="shared" ca="1" si="218"/>
        <v>0</v>
      </c>
      <c r="ED10" s="341">
        <f t="shared" ca="1" si="219"/>
        <v>10</v>
      </c>
      <c r="EE10" s="341">
        <f>'Tournament Setup'!$F12</f>
        <v>0</v>
      </c>
      <c r="EF10" s="341">
        <f ca="1">RANK(EC10,EC8:EC11)</f>
        <v>1</v>
      </c>
      <c r="EG10" s="341">
        <f ca="1">SUMPRODUCT((EF8:EF11=EF10)*(EB8:EB11&gt;EB10)*1)</f>
        <v>0</v>
      </c>
      <c r="EH10" s="341">
        <f t="shared" ca="1" si="220"/>
        <v>1</v>
      </c>
      <c r="EI10" s="341">
        <f ca="1">SUMPRODUCT((EF8:EF11=EF10)*(EB8:EB11=EB10)*(DZ8:DZ11&gt;DZ10)*1)</f>
        <v>0</v>
      </c>
      <c r="EJ10" s="341">
        <f t="shared" ca="1" si="221"/>
        <v>1</v>
      </c>
      <c r="EK10" s="341">
        <f ca="1">RANK(EJ10,EJ8:EJ11,1)+COUNTIF(EJ8:EJ10,EJ10)-1</f>
        <v>3</v>
      </c>
      <c r="EL10" s="341">
        <v>3</v>
      </c>
      <c r="EM10" s="341" t="str">
        <f t="shared" ref="EM10" ca="1" si="1007">INDEX(DU8:DU11,MATCH(EL10,EK8:EK11,0),0)</f>
        <v>Iraq</v>
      </c>
      <c r="EN10" s="341">
        <f ca="1">INDEX(EJ8:EJ11,MATCH(EM10,DU8:DU11,0),0)</f>
        <v>1</v>
      </c>
      <c r="EO10" s="341" t="str">
        <f t="shared" ref="EO10:EO11" ca="1" si="1008">IF(AND(EO9&lt;&gt;"",EN10=1),EM10,"")</f>
        <v>Iraq</v>
      </c>
      <c r="EP10" s="341" t="str">
        <f t="shared" ref="EP10" ca="1" si="1009">IF(EP9&lt;&gt;"",EM10,"")</f>
        <v/>
      </c>
      <c r="EQ10" s="341" t="str">
        <f t="shared" ref="EQ10" ca="1" si="1010">IF(EN11=3,EM10,"")</f>
        <v/>
      </c>
      <c r="ER10" s="341">
        <f ca="1">SUMPRODUCT((OFFSET('Game Board'!$F$8:$F$31,0,DW$1)=EO10)*(OFFSET('Game Board'!$I$8:$I$31,0,DW$1)=EO8)*(OFFSET('Game Board'!$G$8:$G$31,0,DW$1)&gt;OFFSET('Game Board'!$H$8:$H$31,0,DW$1))*1)+SUMPRODUCT((OFFSET('Game Board'!$I$8:$I$31,0,DW$1)=EO10)*(OFFSET('Game Board'!$F$8:$F$31,0,DW$1)=EO8)*(OFFSET('Game Board'!$H$8:$H$31,0,DW$1)&gt;OFFSET('Game Board'!$G$8:$G$31,0,DW$1))*1)+SUMPRODUCT((OFFSET('Game Board'!$F$8:$F$31,0,DW$1)=EO10)*(OFFSET('Game Board'!$I$8:$I$31,0,DW$1)=EO9)*(OFFSET('Game Board'!$G$8:$G$31,0,DW$1)&gt;OFFSET('Game Board'!$H$8:$H$31,0,DW$1))*1)+SUMPRODUCT((OFFSET('Game Board'!$I$8:$I$31,0,DW$1)=EO10)*(OFFSET('Game Board'!$F$8:$F$31,0,DW$1)=EO9)*(OFFSET('Game Board'!$H$8:$H$31,0,DW$1)&gt;OFFSET('Game Board'!$G$8:$G$31,0,DW$1))*1)+SUMPRODUCT((OFFSET('Game Board'!$F$8:$F$31,0,DW$1)=EO10)*(OFFSET('Game Board'!$I$8:$I$31,0,DW$1)=EO11)*(OFFSET('Game Board'!$G$8:$G$31,0,DW$1)&gt;OFFSET('Game Board'!$H$8:$H$31,0,DW$1))*1)+SUMPRODUCT((OFFSET('Game Board'!$I$8:$I$31,0,DW$1)=EO10)*(OFFSET('Game Board'!$F$8:$F$31,0,DW$1)=EO11)*(OFFSET('Game Board'!$H$8:$H$31,0,DW$1)&gt;OFFSET('Game Board'!$G$8:$G$31,0,DW$1))*1)</f>
        <v>0</v>
      </c>
      <c r="ES10" s="341">
        <f ca="1">SUMPRODUCT((OFFSET('Game Board'!$F$8:$F$31,0,DW$1)=EO10)*(OFFSET('Game Board'!$I$8:$I$31,0,DW$1)=EO8)*(OFFSET('Game Board'!$G$8:$G$31,0,DW$1)=OFFSET('Game Board'!$H$8:$H$31,0,DW$1))*1)+SUMPRODUCT((OFFSET('Game Board'!$I$8:$I$31,0,DW$1)=EO10)*(OFFSET('Game Board'!$F$8:$F$31,0,DW$1)=EO8)*(OFFSET('Game Board'!$G$8:$G$31,0,DW$1)=OFFSET('Game Board'!$H$8:$H$31,0,DW$1))*1)+SUMPRODUCT((OFFSET('Game Board'!$F$8:$F$31,0,DW$1)=EO10)*(OFFSET('Game Board'!$I$8:$I$31,0,DW$1)=EO9)*(OFFSET('Game Board'!$G$8:$G$31,0,DW$1)=OFFSET('Game Board'!$H$8:$H$31,0,DW$1))*1)+SUMPRODUCT((OFFSET('Game Board'!$I$8:$I$31,0,DW$1)=EO10)*(OFFSET('Game Board'!$F$8:$F$31,0,DW$1)=EO9)*(OFFSET('Game Board'!$G$8:$G$31,0,DW$1)=OFFSET('Game Board'!$H$8:$H$31,0,DW$1))*1)+SUMPRODUCT((OFFSET('Game Board'!$F$8:$F$31,0,DW$1)=EO10)*(OFFSET('Game Board'!$I$8:$I$31,0,DW$1)=EO11)*(OFFSET('Game Board'!$G$8:$G$31,0,DW$1)=OFFSET('Game Board'!$H$8:$H$31,0,DW$1))*1)+SUMPRODUCT((OFFSET('Game Board'!$I$8:$I$31,0,DW$1)=EO10)*(OFFSET('Game Board'!$F$8:$F$31,0,DW$1)=EO11)*(OFFSET('Game Board'!$G$8:$G$31,0,DW$1)=OFFSET('Game Board'!$H$8:$H$31,0,DW$1))*1)</f>
        <v>3</v>
      </c>
      <c r="ET10" s="341">
        <f ca="1">SUMPRODUCT((OFFSET('Game Board'!$F$8:$F$31,0,DW$1)=EO10)*(OFFSET('Game Board'!$I$8:$I$31,0,DW$1)=EO8)*(OFFSET('Game Board'!$G$8:$G$31,0,DW$1)&lt;OFFSET('Game Board'!$H$8:$H$31,0,DW$1))*1)+SUMPRODUCT((OFFSET('Game Board'!$I$8:$I$31,0,DW$1)=EO10)*(OFFSET('Game Board'!$F$8:$F$31,0,DW$1)=EO8)*(OFFSET('Game Board'!$H$8:$H$31,0,DW$1)&lt;OFFSET('Game Board'!$G$8:$G$31,0,DW$1))*1)+SUMPRODUCT((OFFSET('Game Board'!$F$8:$F$31,0,DW$1)=EO10)*(OFFSET('Game Board'!$I$8:$I$31,0,DW$1)=EO9)*(OFFSET('Game Board'!$G$8:$G$31,0,DW$1)&lt;OFFSET('Game Board'!$H$8:$H$31,0,DW$1))*1)+SUMPRODUCT((OFFSET('Game Board'!$I$8:$I$31,0,DW$1)=EO10)*(OFFSET('Game Board'!$F$8:$F$31,0,DW$1)=EO9)*(OFFSET('Game Board'!$H$8:$H$31,0,DW$1)&lt;OFFSET('Game Board'!$G$8:$G$31,0,DW$1))*1)+SUMPRODUCT((OFFSET('Game Board'!$F$8:$F$31,0,DW$1)=EO10)*(OFFSET('Game Board'!$I$8:$I$31,0,DW$1)=EO11)*(OFFSET('Game Board'!$G$8:$G$31,0,DW$1)&lt;OFFSET('Game Board'!$H$8:$H$31,0,DW$1))*1)+SUMPRODUCT((OFFSET('Game Board'!$I$8:$I$31,0,DW$1)=EO10)*(OFFSET('Game Board'!$F$8:$F$31,0,DW$1)=EO11)*(OFFSET('Game Board'!$H$8:$H$31,0,DW$1)&lt;OFFSET('Game Board'!$G$8:$G$31,0,DW$1))*1)</f>
        <v>0</v>
      </c>
      <c r="EU10" s="341">
        <f ca="1">SUMIFS(OFFSET('Game Board'!$G$8:$G$31,0,DW$1),OFFSET('Game Board'!$F$8:$F$31,0,DW$1),EO10,OFFSET('Game Board'!$I$8:$I$31,0,DW$1),EO8)+SUMIFS(OFFSET('Game Board'!$G$8:$G$31,0,DW$1),OFFSET('Game Board'!$F$8:$F$31,0,DW$1),EO10,OFFSET('Game Board'!$I$8:$I$31,0,DW$1),EO9)+SUMIFS(OFFSET('Game Board'!$G$8:$G$31,0,DW$1),OFFSET('Game Board'!$F$8:$F$31,0,DW$1),EO10,OFFSET('Game Board'!$I$8:$I$31,0,DW$1),EO11)+SUMIFS(OFFSET('Game Board'!$H$8:$H$31,0,DW$1),OFFSET('Game Board'!$I$8:$I$31,0,DW$1),EO10,OFFSET('Game Board'!$F$8:$F$31,0,DW$1),EO8)+SUMIFS(OFFSET('Game Board'!$H$8:$H$31,0,DW$1),OFFSET('Game Board'!$I$8:$I$31,0,DW$1),EO10,OFFSET('Game Board'!$F$8:$F$31,0,DW$1),EO9)+SUMIFS(OFFSET('Game Board'!$H$8:$H$31,0,DW$1),OFFSET('Game Board'!$I$8:$I$31,0,DW$1),EO10,OFFSET('Game Board'!$F$8:$F$31,0,DW$1),EO11)</f>
        <v>0</v>
      </c>
      <c r="EV10" s="341">
        <f ca="1">SUMIFS(OFFSET('Game Board'!$H$8:$H$31,0,DW$1),OFFSET('Game Board'!$F$8:$F$31,0,DW$1),EO10,OFFSET('Game Board'!$I$8:$I$31,0,DW$1),EO8)+SUMIFS(OFFSET('Game Board'!$H$8:$H$31,0,DW$1),OFFSET('Game Board'!$F$8:$F$31,0,DW$1),EO10,OFFSET('Game Board'!$I$8:$I$31,0,DW$1),EO9)+SUMIFS(OFFSET('Game Board'!$H$8:$H$31,0,DW$1),OFFSET('Game Board'!$F$8:$F$31,0,DW$1),EO10,OFFSET('Game Board'!$I$8:$I$31,0,DW$1),EO11)+SUMIFS(OFFSET('Game Board'!$G$8:$G$31,0,DW$1),OFFSET('Game Board'!$I$8:$I$31,0,DW$1),EO10,OFFSET('Game Board'!$F$8:$F$31,0,DW$1),EO8)+SUMIFS(OFFSET('Game Board'!$G$8:$G$31,0,DW$1),OFFSET('Game Board'!$I$8:$I$31,0,DW$1),EO10,OFFSET('Game Board'!$F$8:$F$31,0,DW$1),EO9)+SUMIFS(OFFSET('Game Board'!$G$8:$G$31,0,DW$1),OFFSET('Game Board'!$I$8:$I$31,0,DW$1),EO10,OFFSET('Game Board'!$F$8:$F$31,0,DW$1),EO11)</f>
        <v>0</v>
      </c>
      <c r="EW10" s="341">
        <f t="shared" ca="1" si="222"/>
        <v>0</v>
      </c>
      <c r="EX10" s="341">
        <f t="shared" ca="1" si="223"/>
        <v>3</v>
      </c>
      <c r="EY10" s="341">
        <f t="shared" ref="EY10" ca="1" si="1011">IF(EO10&lt;&gt;"",SUMPRODUCT((EN8:EN11=EN10)*(EX8:EX11&gt;EX10)*1),0)</f>
        <v>0</v>
      </c>
      <c r="EZ10" s="341">
        <f t="shared" ref="EZ10" ca="1" si="1012">IF(EO10&lt;&gt;"",SUMPRODUCT((EY8:EY11=EY10)*(EW8:EW11&gt;EW10)*1),0)</f>
        <v>0</v>
      </c>
      <c r="FA10" s="341">
        <f t="shared" ca="1" si="2"/>
        <v>0</v>
      </c>
      <c r="FB10" s="341">
        <f t="shared" ref="FB10" ca="1" si="1013">IF(EO10&lt;&gt;"",SUMPRODUCT((FA8:FA11=FA10)*(EY8:EY11=EY10)*(EU8:EU11&gt;EU10)*1),0)</f>
        <v>0</v>
      </c>
      <c r="FC10" s="341">
        <f t="shared" ca="1" si="224"/>
        <v>1</v>
      </c>
      <c r="FD10" s="341">
        <f ca="1">SUMPRODUCT((OFFSET('Game Board'!$F$8:$F$31,0,DW$1)=EP10)*(OFFSET('Game Board'!$I$8:$I$31,0,DW$1)=EP9)*(OFFSET('Game Board'!$G$8:$G$31,0,DW$1)&gt;OFFSET('Game Board'!$H$8:$H$31,0,DW$1))*1)+SUMPRODUCT((OFFSET('Game Board'!$I$8:$I$31,0,DW$1)=EP10)*(OFFSET('Game Board'!$F$8:$F$31,0,DW$1)=EP9)*(OFFSET('Game Board'!$H$8:$H$31,0,DW$1)&gt;OFFSET('Game Board'!$G$8:$G$31,0,DW$1))*1)+SUMPRODUCT((OFFSET('Game Board'!$F$8:$F$31,0,DW$1)=EP10)*(OFFSET('Game Board'!$I$8:$I$31,0,DW$1)=EP11)*(OFFSET('Game Board'!$G$8:$G$31,0,DW$1)&gt;OFFSET('Game Board'!$H$8:$H$31,0,DW$1))*1)+SUMPRODUCT((OFFSET('Game Board'!$I$8:$I$31,0,DW$1)=EP10)*(OFFSET('Game Board'!$F$8:$F$31,0,DW$1)=EP11)*(OFFSET('Game Board'!$H$8:$H$31,0,DW$1)&gt;OFFSET('Game Board'!$G$8:$G$31,0,DW$1))*1)</f>
        <v>0</v>
      </c>
      <c r="FE10" s="341">
        <f ca="1">SUMPRODUCT((OFFSET('Game Board'!$F$8:$F$31,0,DW$1)=EP10)*(OFFSET('Game Board'!$I$8:$I$31,0,DW$1)=EP9)*(OFFSET('Game Board'!$G$8:$G$31,0,DW$1)=OFFSET('Game Board'!$H$8:$H$31,0,DW$1))*1)+SUMPRODUCT((OFFSET('Game Board'!$I$8:$I$31,0,DW$1)=EP10)*(OFFSET('Game Board'!$F$8:$F$31,0,DW$1)=EP9)*(OFFSET('Game Board'!$G$8:$G$31,0,DW$1)=OFFSET('Game Board'!$H$8:$H$31,0,DW$1))*1)+SUMPRODUCT((OFFSET('Game Board'!$F$8:$F$31,0,DW$1)=EP10)*(OFFSET('Game Board'!$I$8:$I$31,0,DW$1)=EP11)*(OFFSET('Game Board'!$G$8:$G$31,0,DW$1)=OFFSET('Game Board'!$H$8:$H$31,0,DW$1))*1)+SUMPRODUCT((OFFSET('Game Board'!$I$8:$I$31,0,DW$1)=EP10)*(OFFSET('Game Board'!$F$8:$F$31,0,DW$1)=EP11)*(OFFSET('Game Board'!$G$8:$G$31,0,DW$1)=OFFSET('Game Board'!$H$8:$H$31,0,DW$1))*1)</f>
        <v>0</v>
      </c>
      <c r="FF10" s="341">
        <f ca="1">SUMPRODUCT((OFFSET('Game Board'!$F$8:$F$31,0,DW$1)=EP10)*(OFFSET('Game Board'!$I$8:$I$31,0,DW$1)=EP9)*(OFFSET('Game Board'!$G$8:$G$31,0,DW$1)&lt;OFFSET('Game Board'!$H$8:$H$31,0,DW$1))*1)+SUMPRODUCT((OFFSET('Game Board'!$I$8:$I$31,0,DW$1)=EP10)*(OFFSET('Game Board'!$F$8:$F$31,0,DW$1)=EP9)*(OFFSET('Game Board'!$H$8:$H$31,0,DW$1)&lt;OFFSET('Game Board'!$G$8:$G$31,0,DW$1))*1)+SUMPRODUCT((OFFSET('Game Board'!$F$8:$F$31,0,DW$1)=EP10)*(OFFSET('Game Board'!$I$8:$I$31,0,DW$1)=EP11)*(OFFSET('Game Board'!$G$8:$G$31,0,DW$1)&lt;OFFSET('Game Board'!$H$8:$H$31,0,DW$1))*1)+SUMPRODUCT((OFFSET('Game Board'!$I$8:$I$31,0,DW$1)=EP10)*(OFFSET('Game Board'!$F$8:$F$31,0,DW$1)=EP11)*(OFFSET('Game Board'!$H$8:$H$31,0,DW$1)&lt;OFFSET('Game Board'!$G$8:$G$31,0,DW$1))*1)</f>
        <v>0</v>
      </c>
      <c r="FG10" s="341">
        <f ca="1">SUMIFS(OFFSET('Game Board'!$G$8:$G$31,0,DW$1),OFFSET('Game Board'!$F$8:$F$31,0,DW$1),EP10,OFFSET('Game Board'!$I$8:$I$31,0,DW$1),EP9)+SUMIFS(OFFSET('Game Board'!$G$8:$G$31,0,DW$1),OFFSET('Game Board'!$F$8:$F$31,0,DW$1),EP10,OFFSET('Game Board'!$I$8:$I$31,0,DW$1),EP11)+SUMIFS(OFFSET('Game Board'!$H$8:$H$31,0,DW$1),OFFSET('Game Board'!$I$8:$I$31,0,DW$1),EP10,OFFSET('Game Board'!$F$8:$F$31,0,DW$1),EP9)+SUMIFS(OFFSET('Game Board'!$H$8:$H$31,0,DW$1),OFFSET('Game Board'!$I$8:$I$31,0,DW$1),EP10,OFFSET('Game Board'!$F$8:$F$31,0,DW$1),EP11)</f>
        <v>0</v>
      </c>
      <c r="FH10" s="341">
        <f ca="1">SUMIFS(OFFSET('Game Board'!$H$8:$H$31,0,DW$1),OFFSET('Game Board'!$F$8:$F$31,0,DW$1),EP10,OFFSET('Game Board'!$I$8:$I$31,0,DW$1),EP9)+SUMIFS(OFFSET('Game Board'!$H$8:$H$31,0,DW$1),OFFSET('Game Board'!$F$8:$F$31,0,DW$1),EP10,OFFSET('Game Board'!$I$8:$I$31,0,DW$1),EP11)+SUMIFS(OFFSET('Game Board'!$G$8:$G$31,0,DW$1),OFFSET('Game Board'!$I$8:$I$31,0,DW$1),EP10,OFFSET('Game Board'!$F$8:$F$31,0,DW$1),EP9)+SUMIFS(OFFSET('Game Board'!$G$8:$G$31,0,DW$1),OFFSET('Game Board'!$I$8:$I$31,0,DW$1),EP10,OFFSET('Game Board'!$F$8:$F$31,0,DW$1),EP11)</f>
        <v>0</v>
      </c>
      <c r="FI10" s="341">
        <f t="shared" ca="1" si="225"/>
        <v>0</v>
      </c>
      <c r="FJ10" s="341">
        <f t="shared" ca="1" si="226"/>
        <v>0</v>
      </c>
      <c r="FK10" s="341">
        <f t="shared" ref="FK10" ca="1" si="1014">IF(EP10&lt;&gt;"",SUMPRODUCT((EN8:EN11=EN10)*(FJ8:FJ11&gt;FJ10)*1),0)</f>
        <v>0</v>
      </c>
      <c r="FL10" s="341">
        <f t="shared" ref="FL10" ca="1" si="1015">IF(EP10&lt;&gt;"",SUMPRODUCT((FK8:FK11=FK10)*(FI8:FI11&gt;FI10)*1),0)</f>
        <v>0</v>
      </c>
      <c r="FM10" s="341">
        <f t="shared" ca="1" si="227"/>
        <v>0</v>
      </c>
      <c r="FN10" s="341">
        <f t="shared" ref="FN10" ca="1" si="1016">IF(EP10&lt;&gt;"",SUMPRODUCT((FM8:FM11=FM10)*(FK8:FK11=FK10)*(FG8:FG11&gt;FG10)*1),0)</f>
        <v>0</v>
      </c>
      <c r="FO10" s="341">
        <f t="shared" ca="1" si="228"/>
        <v>1</v>
      </c>
      <c r="FP10" s="341">
        <f ca="1">SUMPRODUCT((OFFSET('Game Board'!$F$8:$F$31,0,DW$1)=EQ10)*(OFFSET('Game Board'!$I$8:$I$31,0,DW$1)=EQ11)*(OFFSET('Game Board'!$G$8:$G$31,0,DW$1)&gt;OFFSET('Game Board'!$H$8:$H$31,0,DW$1))*1)+SUMPRODUCT((OFFSET('Game Board'!$I$8:$I$31,0,DW$1)=EQ10)*(OFFSET('Game Board'!$F$8:$F$31,0,DW$1)=EQ11)*(OFFSET('Game Board'!$H$8:$H$31,0,DW$1)&gt;OFFSET('Game Board'!$G$8:$G$31,0,DW$1))*1)</f>
        <v>0</v>
      </c>
      <c r="FQ10" s="341">
        <f ca="1">SUMPRODUCT((OFFSET('Game Board'!$F$8:$F$31,0,DW$1)=EQ10)*(OFFSET('Game Board'!$I$8:$I$31,0,DW$1)=EQ11)*(OFFSET('Game Board'!$G$8:$G$31,0,DW$1)=OFFSET('Game Board'!$H$8:$H$31,0,DW$1))*1)+SUMPRODUCT((OFFSET('Game Board'!$I$8:$I$31,0,DW$1)=EQ10)*(OFFSET('Game Board'!$F$8:$F$31,0,DW$1)=EQ11)*(OFFSET('Game Board'!$H$8:$H$31,0,DW$1)=OFFSET('Game Board'!$G$8:$G$31,0,DW$1))*1)</f>
        <v>0</v>
      </c>
      <c r="FR10" s="341">
        <f ca="1">SUMPRODUCT((OFFSET('Game Board'!$F$8:$F$31,0,DW$1)=EQ10)*(OFFSET('Game Board'!$I$8:$I$31,0,DW$1)=EQ11)*(OFFSET('Game Board'!$G$8:$G$31,0,DW$1)&lt;OFFSET('Game Board'!$H$8:$H$31,0,DW$1))*1)+SUMPRODUCT((OFFSET('Game Board'!$I$8:$I$31,0,DW$1)=EQ10)*(OFFSET('Game Board'!$F$8:$F$31,0,DW$1)=EQ11)*(OFFSET('Game Board'!$H$8:$H$31,0,DW$1)&lt;OFFSET('Game Board'!$G$8:$G$31,0,DW$1))*1)</f>
        <v>0</v>
      </c>
      <c r="FS10" s="341">
        <f ca="1">SUMIFS(OFFSET('Game Board'!$G$8:$G$31,0,DW$1),OFFSET('Game Board'!$F$8:$F$31,0,DW$1),EQ10,OFFSET('Game Board'!$I$8:$I$31,0,DW$1),EQ11)+SUMIFS(OFFSET('Game Board'!$H$8:$H$31,0,DW$1),OFFSET('Game Board'!$I$8:$I$31,0,DW$1),EQ10,OFFSET('Game Board'!$F$8:$F$31,0,DW$1),EQ11)</f>
        <v>0</v>
      </c>
      <c r="FT10" s="341">
        <f ca="1">SUMIFS(OFFSET('Game Board'!$H$8:$H$31,0,DW$1),OFFSET('Game Board'!$F$8:$F$31,0,DW$1),EQ10,OFFSET('Game Board'!$I$8:$I$31,0,DW$1),EQ11)+SUMIFS(OFFSET('Game Board'!$G$8:$G$31,0,DW$1),OFFSET('Game Board'!$I$8:$I$31,0,DW$1),EQ10,OFFSET('Game Board'!$F$8:$F$31,0,DW$1),EQ11)</f>
        <v>0</v>
      </c>
      <c r="FU10" s="341">
        <f t="shared" ref="FU10:FU11" ca="1" si="1017">FS10-FT10</f>
        <v>0</v>
      </c>
      <c r="FV10" s="341">
        <f t="shared" ref="FV10:FV11" ca="1" si="1018">FQ10*1+FP10*3</f>
        <v>0</v>
      </c>
      <c r="FW10" s="341">
        <f t="shared" ref="FW10" ca="1" si="1019">IF(EQ10&lt;&gt;"",SUMPRODUCT((EZ8:EZ11=EZ10)*(FV8:FV11&gt;FV10)*1),0)</f>
        <v>0</v>
      </c>
      <c r="FX10" s="341">
        <f t="shared" ref="FX10" ca="1" si="1020">IF(EQ10&lt;&gt;"",SUMPRODUCT((FW8:FW11=FW10)*(FU8:FU11&gt;FU10)*1),0)</f>
        <v>0</v>
      </c>
      <c r="FY10" s="341">
        <f t="shared" ref="FY10:FY11" ca="1" si="1021">FW10+FX10</f>
        <v>0</v>
      </c>
      <c r="FZ10" s="341">
        <f t="shared" ref="FZ10" ca="1" si="1022">IF(EQ10&lt;&gt;"",SUMPRODUCT((FY8:FY11=FY10)*(FW8:FW11=FW10)*(FS8:FS11&gt;FS10)*1),0)</f>
        <v>0</v>
      </c>
      <c r="GA10" s="341">
        <f t="shared" ca="1" si="398"/>
        <v>1</v>
      </c>
      <c r="GB10" s="341">
        <f t="shared" ref="GB10" ca="1" si="1023">SUMPRODUCT((GA8:GA11=GA10)*(ED8:ED11&gt;ED10)*1)</f>
        <v>2</v>
      </c>
      <c r="GC10" s="341">
        <f t="shared" ca="1" si="229"/>
        <v>3</v>
      </c>
      <c r="GD10" s="341" t="str">
        <f t="shared" si="230"/>
        <v>Iraq</v>
      </c>
      <c r="GE10" s="341">
        <f t="shared" ca="1" si="3"/>
        <v>0</v>
      </c>
      <c r="GF10" s="341">
        <f ca="1">SUMPRODUCT((OFFSET('Game Board'!$G$8:$G$31,0,GF$1)&lt;&gt;"")*(OFFSET('Game Board'!$F$8:$F$31,0,GF$1)=$C10)*(OFFSET('Game Board'!$G$8:$G$31,0,GF$1)&gt;OFFSET('Game Board'!$H$8:$H$31,0,GF$1))*1)+SUMPRODUCT((OFFSET('Game Board'!$G$8:$G$31,0,GF$1)&lt;&gt;"")*(OFFSET('Game Board'!$I$8:$I$31,0,GF$1)=$C10)*(OFFSET('Game Board'!$H$8:$H$31,0,GF$1)&gt;OFFSET('Game Board'!$G$8:$G$31,0,GF$1))*1)</f>
        <v>0</v>
      </c>
      <c r="GG10" s="341">
        <f ca="1">SUMPRODUCT((OFFSET('Game Board'!$G$8:$G$31,0,GF$1)&lt;&gt;"")*(OFFSET('Game Board'!$F$8:$F$31,0,GF$1)=$C10)*(OFFSET('Game Board'!$G$8:$G$31,0,GF$1)=OFFSET('Game Board'!$H$8:$H$31,0,GF$1))*1)+SUMPRODUCT((OFFSET('Game Board'!$G$8:$G$31,0,GF$1)&lt;&gt;"")*(OFFSET('Game Board'!$I$8:$I$31,0,GF$1)=$C10)*(OFFSET('Game Board'!$G$8:$G$31,0,GF$1)=OFFSET('Game Board'!$H$8:$H$31,0,GF$1))*1)</f>
        <v>0</v>
      </c>
      <c r="GH10" s="341">
        <f ca="1">SUMPRODUCT((OFFSET('Game Board'!$G$8:$G$31,0,GF$1)&lt;&gt;"")*(OFFSET('Game Board'!$F$8:$F$31,0,GF$1)=$C10)*(OFFSET('Game Board'!$G$8:$G$31,0,GF$1)&lt;OFFSET('Game Board'!$H$8:$H$31,0,GF$1))*1)+SUMPRODUCT((OFFSET('Game Board'!$G$8:$G$31,0,GF$1)&lt;&gt;"")*(OFFSET('Game Board'!$I$8:$I$31,0,GF$1)=$C10)*(OFFSET('Game Board'!$H$8:$H$31,0,GF$1)&lt;OFFSET('Game Board'!$G$8:$G$31,0,GF$1))*1)</f>
        <v>0</v>
      </c>
      <c r="GI10" s="341">
        <f ca="1">SUMIF(OFFSET('Game Board'!$F$8:$F$31,0,GF$1),$C10,OFFSET('Game Board'!$G$8:$G$31,0,GF$1))+SUMIF(OFFSET('Game Board'!$I$8:$I$31,0,GF$1),$C10,OFFSET('Game Board'!$H$8:$H$31,0,GF$1))</f>
        <v>0</v>
      </c>
      <c r="GJ10" s="341">
        <f ca="1">SUMIF(OFFSET('Game Board'!$F$8:$F$31,0,GF$1),$C10,OFFSET('Game Board'!$H$8:$H$31,0,GF$1))+SUMIF(OFFSET('Game Board'!$I$8:$I$31,0,GF$1),$C10,OFFSET('Game Board'!$G$8:$G$31,0,GF$1))</f>
        <v>0</v>
      </c>
      <c r="GK10" s="341">
        <f t="shared" ca="1" si="4"/>
        <v>0</v>
      </c>
      <c r="GL10" s="341">
        <f t="shared" ca="1" si="5"/>
        <v>0</v>
      </c>
      <c r="GM10" s="341">
        <f t="shared" ca="1" si="231"/>
        <v>10</v>
      </c>
      <c r="GN10" s="341">
        <f>'Tournament Setup'!$F12</f>
        <v>0</v>
      </c>
      <c r="GO10" s="341">
        <f t="shared" ref="GO10" ca="1" si="1024">RANK(GL10,GL8:GL11)</f>
        <v>1</v>
      </c>
      <c r="GP10" s="341">
        <f t="shared" ref="GP10" ca="1" si="1025">SUMPRODUCT((GO8:GO11=GO10)*(GK8:GK11&gt;GK10)*1)</f>
        <v>0</v>
      </c>
      <c r="GQ10" s="341">
        <f t="shared" ca="1" si="8"/>
        <v>1</v>
      </c>
      <c r="GR10" s="341">
        <f t="shared" ref="GR10" ca="1" si="1026">SUMPRODUCT((GO8:GO11=GO10)*(GK8:GK11=GK10)*(GI8:GI11&gt;GI10)*1)</f>
        <v>0</v>
      </c>
      <c r="GS10" s="341">
        <f t="shared" ca="1" si="10"/>
        <v>1</v>
      </c>
      <c r="GT10" s="341">
        <f t="shared" ref="GT10" ca="1" si="1027">RANK(GS10,GS8:GS11,1)+COUNTIF(GS8:GS10,GS10)-1</f>
        <v>3</v>
      </c>
      <c r="GU10" s="341">
        <v>3</v>
      </c>
      <c r="GV10" s="341" t="str">
        <f t="shared" ref="GV10" ca="1" si="1028">INDEX(GD8:GD11,MATCH(GU10,GT8:GT11,0),0)</f>
        <v>Iraq</v>
      </c>
      <c r="GW10" s="341">
        <f t="shared" ref="GW10" ca="1" si="1029">INDEX(GS8:GS11,MATCH(GV10,GD8:GD11,0),0)</f>
        <v>1</v>
      </c>
      <c r="GX10" s="341" t="str">
        <f t="shared" ref="GX10:GX11" ca="1" si="1030">IF(AND(GX9&lt;&gt;"",GW10=1),GV10,"")</f>
        <v>Iraq</v>
      </c>
      <c r="GY10" s="341" t="str">
        <f t="shared" ref="GY10" ca="1" si="1031">IF(GY9&lt;&gt;"",GV10,"")</f>
        <v/>
      </c>
      <c r="GZ10" s="341" t="str">
        <f t="shared" ref="GZ10" ca="1" si="1032">IF(GW11=3,GV10,"")</f>
        <v/>
      </c>
      <c r="HA10" s="341">
        <f ca="1">SUMPRODUCT((OFFSET('Game Board'!$F$8:$F$31,0,GF$1)=GX10)*(OFFSET('Game Board'!$I$8:$I$31,0,GF$1)=GX8)*(OFFSET('Game Board'!$G$8:$G$31,0,GF$1)&gt;OFFSET('Game Board'!$H$8:$H$31,0,GF$1))*1)+SUMPRODUCT((OFFSET('Game Board'!$I$8:$I$31,0,GF$1)=GX10)*(OFFSET('Game Board'!$F$8:$F$31,0,GF$1)=GX8)*(OFFSET('Game Board'!$H$8:$H$31,0,GF$1)&gt;OFFSET('Game Board'!$G$8:$G$31,0,GF$1))*1)+SUMPRODUCT((OFFSET('Game Board'!$F$8:$F$31,0,GF$1)=GX10)*(OFFSET('Game Board'!$I$8:$I$31,0,GF$1)=GX9)*(OFFSET('Game Board'!$G$8:$G$31,0,GF$1)&gt;OFFSET('Game Board'!$H$8:$H$31,0,GF$1))*1)+SUMPRODUCT((OFFSET('Game Board'!$I$8:$I$31,0,GF$1)=GX10)*(OFFSET('Game Board'!$F$8:$F$31,0,GF$1)=GX9)*(OFFSET('Game Board'!$H$8:$H$31,0,GF$1)&gt;OFFSET('Game Board'!$G$8:$G$31,0,GF$1))*1)+SUMPRODUCT((OFFSET('Game Board'!$F$8:$F$31,0,GF$1)=GX10)*(OFFSET('Game Board'!$I$8:$I$31,0,GF$1)=GX11)*(OFFSET('Game Board'!$G$8:$G$31,0,GF$1)&gt;OFFSET('Game Board'!$H$8:$H$31,0,GF$1))*1)+SUMPRODUCT((OFFSET('Game Board'!$I$8:$I$31,0,GF$1)=GX10)*(OFFSET('Game Board'!$F$8:$F$31,0,GF$1)=GX11)*(OFFSET('Game Board'!$H$8:$H$31,0,GF$1)&gt;OFFSET('Game Board'!$G$8:$G$31,0,GF$1))*1)</f>
        <v>0</v>
      </c>
      <c r="HB10" s="341">
        <f ca="1">SUMPRODUCT((OFFSET('Game Board'!$F$8:$F$31,0,GF$1)=GX10)*(OFFSET('Game Board'!$I$8:$I$31,0,GF$1)=GX8)*(OFFSET('Game Board'!$G$8:$G$31,0,GF$1)=OFFSET('Game Board'!$H$8:$H$31,0,GF$1))*1)+SUMPRODUCT((OFFSET('Game Board'!$I$8:$I$31,0,GF$1)=GX10)*(OFFSET('Game Board'!$F$8:$F$31,0,GF$1)=GX8)*(OFFSET('Game Board'!$G$8:$G$31,0,GF$1)=OFFSET('Game Board'!$H$8:$H$31,0,GF$1))*1)+SUMPRODUCT((OFFSET('Game Board'!$F$8:$F$31,0,GF$1)=GX10)*(OFFSET('Game Board'!$I$8:$I$31,0,GF$1)=GX9)*(OFFSET('Game Board'!$G$8:$G$31,0,GF$1)=OFFSET('Game Board'!$H$8:$H$31,0,GF$1))*1)+SUMPRODUCT((OFFSET('Game Board'!$I$8:$I$31,0,GF$1)=GX10)*(OFFSET('Game Board'!$F$8:$F$31,0,GF$1)=GX9)*(OFFSET('Game Board'!$G$8:$G$31,0,GF$1)=OFFSET('Game Board'!$H$8:$H$31,0,GF$1))*1)+SUMPRODUCT((OFFSET('Game Board'!$F$8:$F$31,0,GF$1)=GX10)*(OFFSET('Game Board'!$I$8:$I$31,0,GF$1)=GX11)*(OFFSET('Game Board'!$G$8:$G$31,0,GF$1)=OFFSET('Game Board'!$H$8:$H$31,0,GF$1))*1)+SUMPRODUCT((OFFSET('Game Board'!$I$8:$I$31,0,GF$1)=GX10)*(OFFSET('Game Board'!$F$8:$F$31,0,GF$1)=GX11)*(OFFSET('Game Board'!$G$8:$G$31,0,GF$1)=OFFSET('Game Board'!$H$8:$H$31,0,GF$1))*1)</f>
        <v>3</v>
      </c>
      <c r="HC10" s="341">
        <f ca="1">SUMPRODUCT((OFFSET('Game Board'!$F$8:$F$31,0,GF$1)=GX10)*(OFFSET('Game Board'!$I$8:$I$31,0,GF$1)=GX8)*(OFFSET('Game Board'!$G$8:$G$31,0,GF$1)&lt;OFFSET('Game Board'!$H$8:$H$31,0,GF$1))*1)+SUMPRODUCT((OFFSET('Game Board'!$I$8:$I$31,0,GF$1)=GX10)*(OFFSET('Game Board'!$F$8:$F$31,0,GF$1)=GX8)*(OFFSET('Game Board'!$H$8:$H$31,0,GF$1)&lt;OFFSET('Game Board'!$G$8:$G$31,0,GF$1))*1)+SUMPRODUCT((OFFSET('Game Board'!$F$8:$F$31,0,GF$1)=GX10)*(OFFSET('Game Board'!$I$8:$I$31,0,GF$1)=GX9)*(OFFSET('Game Board'!$G$8:$G$31,0,GF$1)&lt;OFFSET('Game Board'!$H$8:$H$31,0,GF$1))*1)+SUMPRODUCT((OFFSET('Game Board'!$I$8:$I$31,0,GF$1)=GX10)*(OFFSET('Game Board'!$F$8:$F$31,0,GF$1)=GX9)*(OFFSET('Game Board'!$H$8:$H$31,0,GF$1)&lt;OFFSET('Game Board'!$G$8:$G$31,0,GF$1))*1)+SUMPRODUCT((OFFSET('Game Board'!$F$8:$F$31,0,GF$1)=GX10)*(OFFSET('Game Board'!$I$8:$I$31,0,GF$1)=GX11)*(OFFSET('Game Board'!$G$8:$G$31,0,GF$1)&lt;OFFSET('Game Board'!$H$8:$H$31,0,GF$1))*1)+SUMPRODUCT((OFFSET('Game Board'!$I$8:$I$31,0,GF$1)=GX10)*(OFFSET('Game Board'!$F$8:$F$31,0,GF$1)=GX11)*(OFFSET('Game Board'!$H$8:$H$31,0,GF$1)&lt;OFFSET('Game Board'!$G$8:$G$31,0,GF$1))*1)</f>
        <v>0</v>
      </c>
      <c r="HD10" s="341">
        <f ca="1">SUMIFS(OFFSET('Game Board'!$G$8:$G$31,0,GF$1),OFFSET('Game Board'!$F$8:$F$31,0,GF$1),GX10,OFFSET('Game Board'!$I$8:$I$31,0,GF$1),GX8)+SUMIFS(OFFSET('Game Board'!$G$8:$G$31,0,GF$1),OFFSET('Game Board'!$F$8:$F$31,0,GF$1),GX10,OFFSET('Game Board'!$I$8:$I$31,0,GF$1),GX9)+SUMIFS(OFFSET('Game Board'!$G$8:$G$31,0,GF$1),OFFSET('Game Board'!$F$8:$F$31,0,GF$1),GX10,OFFSET('Game Board'!$I$8:$I$31,0,GF$1),GX11)+SUMIFS(OFFSET('Game Board'!$H$8:$H$31,0,GF$1),OFFSET('Game Board'!$I$8:$I$31,0,GF$1),GX10,OFFSET('Game Board'!$F$8:$F$31,0,GF$1),GX8)+SUMIFS(OFFSET('Game Board'!$H$8:$H$31,0,GF$1),OFFSET('Game Board'!$I$8:$I$31,0,GF$1),GX10,OFFSET('Game Board'!$F$8:$F$31,0,GF$1),GX9)+SUMIFS(OFFSET('Game Board'!$H$8:$H$31,0,GF$1),OFFSET('Game Board'!$I$8:$I$31,0,GF$1),GX10,OFFSET('Game Board'!$F$8:$F$31,0,GF$1),GX11)</f>
        <v>0</v>
      </c>
      <c r="HE10" s="341">
        <f ca="1">SUMIFS(OFFSET('Game Board'!$H$8:$H$31,0,GF$1),OFFSET('Game Board'!$F$8:$F$31,0,GF$1),GX10,OFFSET('Game Board'!$I$8:$I$31,0,GF$1),GX8)+SUMIFS(OFFSET('Game Board'!$H$8:$H$31,0,GF$1),OFFSET('Game Board'!$F$8:$F$31,0,GF$1),GX10,OFFSET('Game Board'!$I$8:$I$31,0,GF$1),GX9)+SUMIFS(OFFSET('Game Board'!$H$8:$H$31,0,GF$1),OFFSET('Game Board'!$F$8:$F$31,0,GF$1),GX10,OFFSET('Game Board'!$I$8:$I$31,0,GF$1),GX11)+SUMIFS(OFFSET('Game Board'!$G$8:$G$31,0,GF$1),OFFSET('Game Board'!$I$8:$I$31,0,GF$1),GX10,OFFSET('Game Board'!$F$8:$F$31,0,GF$1),GX8)+SUMIFS(OFFSET('Game Board'!$G$8:$G$31,0,GF$1),OFFSET('Game Board'!$I$8:$I$31,0,GF$1),GX10,OFFSET('Game Board'!$F$8:$F$31,0,GF$1),GX9)+SUMIFS(OFFSET('Game Board'!$G$8:$G$31,0,GF$1),OFFSET('Game Board'!$I$8:$I$31,0,GF$1),GX10,OFFSET('Game Board'!$F$8:$F$31,0,GF$1),GX11)</f>
        <v>0</v>
      </c>
      <c r="HF10" s="341">
        <f t="shared" ca="1" si="15"/>
        <v>0</v>
      </c>
      <c r="HG10" s="341">
        <f t="shared" ca="1" si="16"/>
        <v>3</v>
      </c>
      <c r="HH10" s="341">
        <f t="shared" ref="HH10" ca="1" si="1033">IF(GX10&lt;&gt;"",SUMPRODUCT((GW8:GW11=GW10)*(HG8:HG11&gt;HG10)*1),0)</f>
        <v>0</v>
      </c>
      <c r="HI10" s="341">
        <f t="shared" ref="HI10" ca="1" si="1034">IF(GX10&lt;&gt;"",SUMPRODUCT((HH8:HH11=HH10)*(HF8:HF11&gt;HF10)*1),0)</f>
        <v>0</v>
      </c>
      <c r="HJ10" s="341">
        <f t="shared" ca="1" si="19"/>
        <v>0</v>
      </c>
      <c r="HK10" s="341">
        <f t="shared" ref="HK10" ca="1" si="1035">IF(GX10&lt;&gt;"",SUMPRODUCT((HJ8:HJ11=HJ10)*(HH8:HH11=HH10)*(HD8:HD11&gt;HD10)*1),0)</f>
        <v>0</v>
      </c>
      <c r="HL10" s="341">
        <f t="shared" ca="1" si="21"/>
        <v>1</v>
      </c>
      <c r="HM10" s="341">
        <f ca="1">SUMPRODUCT((OFFSET('Game Board'!$F$8:$F$31,0,GF$1)=GY10)*(OFFSET('Game Board'!$I$8:$I$31,0,GF$1)=GY9)*(OFFSET('Game Board'!$G$8:$G$31,0,GF$1)&gt;OFFSET('Game Board'!$H$8:$H$31,0,GF$1))*1)+SUMPRODUCT((OFFSET('Game Board'!$I$8:$I$31,0,GF$1)=GY10)*(OFFSET('Game Board'!$F$8:$F$31,0,GF$1)=GY9)*(OFFSET('Game Board'!$H$8:$H$31,0,GF$1)&gt;OFFSET('Game Board'!$G$8:$G$31,0,GF$1))*1)+SUMPRODUCT((OFFSET('Game Board'!$F$8:$F$31,0,GF$1)=GY10)*(OFFSET('Game Board'!$I$8:$I$31,0,GF$1)=GY11)*(OFFSET('Game Board'!$G$8:$G$31,0,GF$1)&gt;OFFSET('Game Board'!$H$8:$H$31,0,GF$1))*1)+SUMPRODUCT((OFFSET('Game Board'!$I$8:$I$31,0,GF$1)=GY10)*(OFFSET('Game Board'!$F$8:$F$31,0,GF$1)=GY11)*(OFFSET('Game Board'!$H$8:$H$31,0,GF$1)&gt;OFFSET('Game Board'!$G$8:$G$31,0,GF$1))*1)</f>
        <v>0</v>
      </c>
      <c r="HN10" s="341">
        <f ca="1">SUMPRODUCT((OFFSET('Game Board'!$F$8:$F$31,0,GF$1)=GY10)*(OFFSET('Game Board'!$I$8:$I$31,0,GF$1)=GY9)*(OFFSET('Game Board'!$G$8:$G$31,0,GF$1)=OFFSET('Game Board'!$H$8:$H$31,0,GF$1))*1)+SUMPRODUCT((OFFSET('Game Board'!$I$8:$I$31,0,GF$1)=GY10)*(OFFSET('Game Board'!$F$8:$F$31,0,GF$1)=GY9)*(OFFSET('Game Board'!$G$8:$G$31,0,GF$1)=OFFSET('Game Board'!$H$8:$H$31,0,GF$1))*1)+SUMPRODUCT((OFFSET('Game Board'!$F$8:$F$31,0,GF$1)=GY10)*(OFFSET('Game Board'!$I$8:$I$31,0,GF$1)=GY11)*(OFFSET('Game Board'!$G$8:$G$31,0,GF$1)=OFFSET('Game Board'!$H$8:$H$31,0,GF$1))*1)+SUMPRODUCT((OFFSET('Game Board'!$I$8:$I$31,0,GF$1)=GY10)*(OFFSET('Game Board'!$F$8:$F$31,0,GF$1)=GY11)*(OFFSET('Game Board'!$G$8:$G$31,0,GF$1)=OFFSET('Game Board'!$H$8:$H$31,0,GF$1))*1)</f>
        <v>0</v>
      </c>
      <c r="HO10" s="341">
        <f ca="1">SUMPRODUCT((OFFSET('Game Board'!$F$8:$F$31,0,GF$1)=GY10)*(OFFSET('Game Board'!$I$8:$I$31,0,GF$1)=GY9)*(OFFSET('Game Board'!$G$8:$G$31,0,GF$1)&lt;OFFSET('Game Board'!$H$8:$H$31,0,GF$1))*1)+SUMPRODUCT((OFFSET('Game Board'!$I$8:$I$31,0,GF$1)=GY10)*(OFFSET('Game Board'!$F$8:$F$31,0,GF$1)=GY9)*(OFFSET('Game Board'!$H$8:$H$31,0,GF$1)&lt;OFFSET('Game Board'!$G$8:$G$31,0,GF$1))*1)+SUMPRODUCT((OFFSET('Game Board'!$F$8:$F$31,0,GF$1)=GY10)*(OFFSET('Game Board'!$I$8:$I$31,0,GF$1)=GY11)*(OFFSET('Game Board'!$G$8:$G$31,0,GF$1)&lt;OFFSET('Game Board'!$H$8:$H$31,0,GF$1))*1)+SUMPRODUCT((OFFSET('Game Board'!$I$8:$I$31,0,GF$1)=GY10)*(OFFSET('Game Board'!$F$8:$F$31,0,GF$1)=GY11)*(OFFSET('Game Board'!$H$8:$H$31,0,GF$1)&lt;OFFSET('Game Board'!$G$8:$G$31,0,GF$1))*1)</f>
        <v>0</v>
      </c>
      <c r="HP10" s="341">
        <f ca="1">SUMIFS(OFFSET('Game Board'!$G$8:$G$31,0,GF$1),OFFSET('Game Board'!$F$8:$F$31,0,GF$1),GY10,OFFSET('Game Board'!$I$8:$I$31,0,GF$1),GY9)+SUMIFS(OFFSET('Game Board'!$G$8:$G$31,0,GF$1),OFFSET('Game Board'!$F$8:$F$31,0,GF$1),GY10,OFFSET('Game Board'!$I$8:$I$31,0,GF$1),GY11)+SUMIFS(OFFSET('Game Board'!$H$8:$H$31,0,GF$1),OFFSET('Game Board'!$I$8:$I$31,0,GF$1),GY10,OFFSET('Game Board'!$F$8:$F$31,0,GF$1),GY9)+SUMIFS(OFFSET('Game Board'!$H$8:$H$31,0,GF$1),OFFSET('Game Board'!$I$8:$I$31,0,GF$1),GY10,OFFSET('Game Board'!$F$8:$F$31,0,GF$1),GY11)</f>
        <v>0</v>
      </c>
      <c r="HQ10" s="341">
        <f ca="1">SUMIFS(OFFSET('Game Board'!$H$8:$H$31,0,GF$1),OFFSET('Game Board'!$F$8:$F$31,0,GF$1),GY10,OFFSET('Game Board'!$I$8:$I$31,0,GF$1),GY9)+SUMIFS(OFFSET('Game Board'!$H$8:$H$31,0,GF$1),OFFSET('Game Board'!$F$8:$F$31,0,GF$1),GY10,OFFSET('Game Board'!$I$8:$I$31,0,GF$1),GY11)+SUMIFS(OFFSET('Game Board'!$G$8:$G$31,0,GF$1),OFFSET('Game Board'!$I$8:$I$31,0,GF$1),GY10,OFFSET('Game Board'!$F$8:$F$31,0,GF$1),GY9)+SUMIFS(OFFSET('Game Board'!$G$8:$G$31,0,GF$1),OFFSET('Game Board'!$I$8:$I$31,0,GF$1),GY10,OFFSET('Game Board'!$F$8:$F$31,0,GF$1),GY11)</f>
        <v>0</v>
      </c>
      <c r="HR10" s="341">
        <f t="shared" ca="1" si="243"/>
        <v>0</v>
      </c>
      <c r="HS10" s="341">
        <f t="shared" ca="1" si="244"/>
        <v>0</v>
      </c>
      <c r="HT10" s="341">
        <f t="shared" ref="HT10" ca="1" si="1036">IF(GY10&lt;&gt;"",SUMPRODUCT((GW8:GW11=GW10)*(HS8:HS11&gt;HS10)*1),0)</f>
        <v>0</v>
      </c>
      <c r="HU10" s="341">
        <f t="shared" ref="HU10" ca="1" si="1037">IF(GY10&lt;&gt;"",SUMPRODUCT((HT8:HT11=HT10)*(HR8:HR11&gt;HR10)*1),0)</f>
        <v>0</v>
      </c>
      <c r="HV10" s="341">
        <f t="shared" ca="1" si="247"/>
        <v>0</v>
      </c>
      <c r="HW10" s="341">
        <f t="shared" ref="HW10" ca="1" si="1038">IF(GY10&lt;&gt;"",SUMPRODUCT((HV8:HV11=HV10)*(HT8:HT11=HT10)*(HP8:HP11&gt;HP10)*1),0)</f>
        <v>0</v>
      </c>
      <c r="HX10" s="341">
        <f t="shared" ca="1" si="22"/>
        <v>1</v>
      </c>
      <c r="HY10" s="341">
        <f ca="1">SUMPRODUCT((OFFSET('Game Board'!$F$8:$F$31,0,GF$1)=GZ10)*(OFFSET('Game Board'!$I$8:$I$31,0,GF$1)=GZ11)*(OFFSET('Game Board'!$G$8:$G$31,0,GF$1)&gt;OFFSET('Game Board'!$H$8:$H$31,0,GF$1))*1)+SUMPRODUCT((OFFSET('Game Board'!$I$8:$I$31,0,GF$1)=GZ10)*(OFFSET('Game Board'!$F$8:$F$31,0,GF$1)=GZ11)*(OFFSET('Game Board'!$H$8:$H$31,0,GF$1)&gt;OFFSET('Game Board'!$G$8:$G$31,0,GF$1))*1)</f>
        <v>0</v>
      </c>
      <c r="HZ10" s="341">
        <f ca="1">SUMPRODUCT((OFFSET('Game Board'!$F$8:$F$31,0,GF$1)=GZ10)*(OFFSET('Game Board'!$I$8:$I$31,0,GF$1)=GZ11)*(OFFSET('Game Board'!$G$8:$G$31,0,GF$1)=OFFSET('Game Board'!$H$8:$H$31,0,GF$1))*1)+SUMPRODUCT((OFFSET('Game Board'!$I$8:$I$31,0,GF$1)=GZ10)*(OFFSET('Game Board'!$F$8:$F$31,0,GF$1)=GZ11)*(OFFSET('Game Board'!$H$8:$H$31,0,GF$1)=OFFSET('Game Board'!$G$8:$G$31,0,GF$1))*1)</f>
        <v>0</v>
      </c>
      <c r="IA10" s="341">
        <f ca="1">SUMPRODUCT((OFFSET('Game Board'!$F$8:$F$31,0,GF$1)=GZ10)*(OFFSET('Game Board'!$I$8:$I$31,0,GF$1)=GZ11)*(OFFSET('Game Board'!$G$8:$G$31,0,GF$1)&lt;OFFSET('Game Board'!$H$8:$H$31,0,GF$1))*1)+SUMPRODUCT((OFFSET('Game Board'!$I$8:$I$31,0,GF$1)=GZ10)*(OFFSET('Game Board'!$F$8:$F$31,0,GF$1)=GZ11)*(OFFSET('Game Board'!$H$8:$H$31,0,GF$1)&lt;OFFSET('Game Board'!$G$8:$G$31,0,GF$1))*1)</f>
        <v>0</v>
      </c>
      <c r="IB10" s="341">
        <f ca="1">SUMIFS(OFFSET('Game Board'!$G$8:$G$31,0,GF$1),OFFSET('Game Board'!$F$8:$F$31,0,GF$1),GZ10,OFFSET('Game Board'!$I$8:$I$31,0,GF$1),GZ11)+SUMIFS(OFFSET('Game Board'!$H$8:$H$31,0,GF$1),OFFSET('Game Board'!$I$8:$I$31,0,GF$1),GZ10,OFFSET('Game Board'!$F$8:$F$31,0,GF$1),GZ11)</f>
        <v>0</v>
      </c>
      <c r="IC10" s="341">
        <f ca="1">SUMIFS(OFFSET('Game Board'!$H$8:$H$31,0,GF$1),OFFSET('Game Board'!$F$8:$F$31,0,GF$1),GZ10,OFFSET('Game Board'!$I$8:$I$31,0,GF$1),GZ11)+SUMIFS(OFFSET('Game Board'!$G$8:$G$31,0,GF$1),OFFSET('Game Board'!$I$8:$I$31,0,GF$1),GZ10,OFFSET('Game Board'!$F$8:$F$31,0,GF$1),GZ11)</f>
        <v>0</v>
      </c>
      <c r="ID10" s="341">
        <f t="shared" ref="ID10:ID11" ca="1" si="1039">IB10-IC10</f>
        <v>0</v>
      </c>
      <c r="IE10" s="341">
        <f t="shared" ref="IE10:IE11" ca="1" si="1040">HZ10*1+HY10*3</f>
        <v>0</v>
      </c>
      <c r="IF10" s="341">
        <f t="shared" ref="IF10" ca="1" si="1041">IF(GZ10&lt;&gt;"",SUMPRODUCT((HI8:HI11=HI10)*(IE8:IE11&gt;IE10)*1),0)</f>
        <v>0</v>
      </c>
      <c r="IG10" s="341">
        <f t="shared" ref="IG10" ca="1" si="1042">IF(GZ10&lt;&gt;"",SUMPRODUCT((IF8:IF11=IF10)*(ID8:ID11&gt;ID10)*1),0)</f>
        <v>0</v>
      </c>
      <c r="IH10" s="341">
        <f t="shared" ref="IH10:IH11" ca="1" si="1043">IF10+IG10</f>
        <v>0</v>
      </c>
      <c r="II10" s="341">
        <f t="shared" ref="II10" ca="1" si="1044">IF(GZ10&lt;&gt;"",SUMPRODUCT((IH8:IH11=IH10)*(IF8:IF11=IF10)*(IB8:IB11&gt;IB10)*1),0)</f>
        <v>0</v>
      </c>
      <c r="IJ10" s="341">
        <f t="shared" ca="1" si="23"/>
        <v>1</v>
      </c>
      <c r="IK10" s="341">
        <f t="shared" ref="IK10" ca="1" si="1045">SUMPRODUCT((IJ8:IJ11=IJ10)*(GM8:GM11&gt;GM10)*1)</f>
        <v>2</v>
      </c>
      <c r="IL10" s="341">
        <f t="shared" ca="1" si="25"/>
        <v>3</v>
      </c>
      <c r="IM10" s="341" t="str">
        <f t="shared" si="250"/>
        <v>Iraq</v>
      </c>
      <c r="IN10" s="341">
        <f t="shared" ca="1" si="26"/>
        <v>0</v>
      </c>
      <c r="IO10" s="341">
        <f ca="1">SUMPRODUCT((OFFSET('Game Board'!$G$8:$G$31,0,IO$1)&lt;&gt;"")*(OFFSET('Game Board'!$F$8:$F$31,0,IO$1)=$C10)*(OFFSET('Game Board'!$G$8:$G$31,0,IO$1)&gt;OFFSET('Game Board'!$H$8:$H$31,0,IO$1))*1)+SUMPRODUCT((OFFSET('Game Board'!$G$8:$G$31,0,IO$1)&lt;&gt;"")*(OFFSET('Game Board'!$I$8:$I$31,0,IO$1)=$C10)*(OFFSET('Game Board'!$H$8:$H$31,0,IO$1)&gt;OFFSET('Game Board'!$G$8:$G$31,0,IO$1))*1)</f>
        <v>0</v>
      </c>
      <c r="IP10" s="341">
        <f ca="1">SUMPRODUCT((OFFSET('Game Board'!$G$8:$G$31,0,IO$1)&lt;&gt;"")*(OFFSET('Game Board'!$F$8:$F$31,0,IO$1)=$C10)*(OFFSET('Game Board'!$G$8:$G$31,0,IO$1)=OFFSET('Game Board'!$H$8:$H$31,0,IO$1))*1)+SUMPRODUCT((OFFSET('Game Board'!$G$8:$G$31,0,IO$1)&lt;&gt;"")*(OFFSET('Game Board'!$I$8:$I$31,0,IO$1)=$C10)*(OFFSET('Game Board'!$G$8:$G$31,0,IO$1)=OFFSET('Game Board'!$H$8:$H$31,0,IO$1))*1)</f>
        <v>0</v>
      </c>
      <c r="IQ10" s="341">
        <f ca="1">SUMPRODUCT((OFFSET('Game Board'!$G$8:$G$31,0,IO$1)&lt;&gt;"")*(OFFSET('Game Board'!$F$8:$F$31,0,IO$1)=$C10)*(OFFSET('Game Board'!$G$8:$G$31,0,IO$1)&lt;OFFSET('Game Board'!$H$8:$H$31,0,IO$1))*1)+SUMPRODUCT((OFFSET('Game Board'!$G$8:$G$31,0,IO$1)&lt;&gt;"")*(OFFSET('Game Board'!$I$8:$I$31,0,IO$1)=$C10)*(OFFSET('Game Board'!$H$8:$H$31,0,IO$1)&lt;OFFSET('Game Board'!$G$8:$G$31,0,IO$1))*1)</f>
        <v>0</v>
      </c>
      <c r="IR10" s="341">
        <f ca="1">SUMIF(OFFSET('Game Board'!$F$8:$F$31,0,IO$1),$C10,OFFSET('Game Board'!$G$8:$G$31,0,IO$1))+SUMIF(OFFSET('Game Board'!$I$8:$I$31,0,IO$1),$C10,OFFSET('Game Board'!$H$8:$H$31,0,IO$1))</f>
        <v>0</v>
      </c>
      <c r="IS10" s="341">
        <f ca="1">SUMIF(OFFSET('Game Board'!$F$8:$F$31,0,IO$1),$C10,OFFSET('Game Board'!$H$8:$H$31,0,IO$1))+SUMIF(OFFSET('Game Board'!$I$8:$I$31,0,IO$1),$C10,OFFSET('Game Board'!$G$8:$G$31,0,IO$1))</f>
        <v>0</v>
      </c>
      <c r="IT10" s="341">
        <f t="shared" ca="1" si="27"/>
        <v>0</v>
      </c>
      <c r="IU10" s="341">
        <f t="shared" ca="1" si="28"/>
        <v>0</v>
      </c>
      <c r="IV10" s="341">
        <f t="shared" ca="1" si="251"/>
        <v>10</v>
      </c>
      <c r="IW10" s="341">
        <f>'Tournament Setup'!$F12</f>
        <v>0</v>
      </c>
      <c r="IX10" s="341">
        <f t="shared" ref="IX10" ca="1" si="1046">RANK(IU10,IU8:IU11)</f>
        <v>1</v>
      </c>
      <c r="IY10" s="341">
        <f t="shared" ref="IY10" ca="1" si="1047">SUMPRODUCT((IX8:IX11=IX10)*(IT8:IT11&gt;IT10)*1)</f>
        <v>0</v>
      </c>
      <c r="IZ10" s="341">
        <f t="shared" ca="1" si="31"/>
        <v>1</v>
      </c>
      <c r="JA10" s="341">
        <f t="shared" ref="JA10" ca="1" si="1048">SUMPRODUCT((IX8:IX11=IX10)*(IT8:IT11=IT10)*(IR8:IR11&gt;IR10)*1)</f>
        <v>0</v>
      </c>
      <c r="JB10" s="341">
        <f t="shared" ca="1" si="33"/>
        <v>1</v>
      </c>
      <c r="JC10" s="341">
        <f t="shared" ref="JC10" ca="1" si="1049">RANK(JB10,JB8:JB11,1)+COUNTIF(JB8:JB10,JB10)-1</f>
        <v>3</v>
      </c>
      <c r="JD10" s="341">
        <v>3</v>
      </c>
      <c r="JE10" s="341" t="str">
        <f t="shared" ref="JE10" ca="1" si="1050">INDEX(IM8:IM11,MATCH(JD10,JC8:JC11,0),0)</f>
        <v>Iraq</v>
      </c>
      <c r="JF10" s="341">
        <f t="shared" ref="JF10" ca="1" si="1051">INDEX(JB8:JB11,MATCH(JE10,IM8:IM11,0),0)</f>
        <v>1</v>
      </c>
      <c r="JG10" s="341" t="str">
        <f t="shared" ref="JG10:JG11" ca="1" si="1052">IF(AND(JG9&lt;&gt;"",JF10=1),JE10,"")</f>
        <v>Iraq</v>
      </c>
      <c r="JH10" s="341" t="str">
        <f t="shared" ref="JH10" ca="1" si="1053">IF(JH9&lt;&gt;"",JE10,"")</f>
        <v/>
      </c>
      <c r="JI10" s="341" t="str">
        <f t="shared" ref="JI10" ca="1" si="1054">IF(JF11=3,JE10,"")</f>
        <v/>
      </c>
      <c r="JJ10" s="341">
        <f ca="1">SUMPRODUCT((OFFSET('Game Board'!$F$8:$F$31,0,IO$1)=JG10)*(OFFSET('Game Board'!$I$8:$I$31,0,IO$1)=JG8)*(OFFSET('Game Board'!$G$8:$G$31,0,IO$1)&gt;OFFSET('Game Board'!$H$8:$H$31,0,IO$1))*1)+SUMPRODUCT((OFFSET('Game Board'!$I$8:$I$31,0,IO$1)=JG10)*(OFFSET('Game Board'!$F$8:$F$31,0,IO$1)=JG8)*(OFFSET('Game Board'!$H$8:$H$31,0,IO$1)&gt;OFFSET('Game Board'!$G$8:$G$31,0,IO$1))*1)+SUMPRODUCT((OFFSET('Game Board'!$F$8:$F$31,0,IO$1)=JG10)*(OFFSET('Game Board'!$I$8:$I$31,0,IO$1)=JG9)*(OFFSET('Game Board'!$G$8:$G$31,0,IO$1)&gt;OFFSET('Game Board'!$H$8:$H$31,0,IO$1))*1)+SUMPRODUCT((OFFSET('Game Board'!$I$8:$I$31,0,IO$1)=JG10)*(OFFSET('Game Board'!$F$8:$F$31,0,IO$1)=JG9)*(OFFSET('Game Board'!$H$8:$H$31,0,IO$1)&gt;OFFSET('Game Board'!$G$8:$G$31,0,IO$1))*1)+SUMPRODUCT((OFFSET('Game Board'!$F$8:$F$31,0,IO$1)=JG10)*(OFFSET('Game Board'!$I$8:$I$31,0,IO$1)=JG11)*(OFFSET('Game Board'!$G$8:$G$31,0,IO$1)&gt;OFFSET('Game Board'!$H$8:$H$31,0,IO$1))*1)+SUMPRODUCT((OFFSET('Game Board'!$I$8:$I$31,0,IO$1)=JG10)*(OFFSET('Game Board'!$F$8:$F$31,0,IO$1)=JG11)*(OFFSET('Game Board'!$H$8:$H$31,0,IO$1)&gt;OFFSET('Game Board'!$G$8:$G$31,0,IO$1))*1)</f>
        <v>0</v>
      </c>
      <c r="JK10" s="341">
        <f ca="1">SUMPRODUCT((OFFSET('Game Board'!$F$8:$F$31,0,IO$1)=JG10)*(OFFSET('Game Board'!$I$8:$I$31,0,IO$1)=JG8)*(OFFSET('Game Board'!$G$8:$G$31,0,IO$1)=OFFSET('Game Board'!$H$8:$H$31,0,IO$1))*1)+SUMPRODUCT((OFFSET('Game Board'!$I$8:$I$31,0,IO$1)=JG10)*(OFFSET('Game Board'!$F$8:$F$31,0,IO$1)=JG8)*(OFFSET('Game Board'!$G$8:$G$31,0,IO$1)=OFFSET('Game Board'!$H$8:$H$31,0,IO$1))*1)+SUMPRODUCT((OFFSET('Game Board'!$F$8:$F$31,0,IO$1)=JG10)*(OFFSET('Game Board'!$I$8:$I$31,0,IO$1)=JG9)*(OFFSET('Game Board'!$G$8:$G$31,0,IO$1)=OFFSET('Game Board'!$H$8:$H$31,0,IO$1))*1)+SUMPRODUCT((OFFSET('Game Board'!$I$8:$I$31,0,IO$1)=JG10)*(OFFSET('Game Board'!$F$8:$F$31,0,IO$1)=JG9)*(OFFSET('Game Board'!$G$8:$G$31,0,IO$1)=OFFSET('Game Board'!$H$8:$H$31,0,IO$1))*1)+SUMPRODUCT((OFFSET('Game Board'!$F$8:$F$31,0,IO$1)=JG10)*(OFFSET('Game Board'!$I$8:$I$31,0,IO$1)=JG11)*(OFFSET('Game Board'!$G$8:$G$31,0,IO$1)=OFFSET('Game Board'!$H$8:$H$31,0,IO$1))*1)+SUMPRODUCT((OFFSET('Game Board'!$I$8:$I$31,0,IO$1)=JG10)*(OFFSET('Game Board'!$F$8:$F$31,0,IO$1)=JG11)*(OFFSET('Game Board'!$G$8:$G$31,0,IO$1)=OFFSET('Game Board'!$H$8:$H$31,0,IO$1))*1)</f>
        <v>3</v>
      </c>
      <c r="JL10" s="341">
        <f ca="1">SUMPRODUCT((OFFSET('Game Board'!$F$8:$F$31,0,IO$1)=JG10)*(OFFSET('Game Board'!$I$8:$I$31,0,IO$1)=JG8)*(OFFSET('Game Board'!$G$8:$G$31,0,IO$1)&lt;OFFSET('Game Board'!$H$8:$H$31,0,IO$1))*1)+SUMPRODUCT((OFFSET('Game Board'!$I$8:$I$31,0,IO$1)=JG10)*(OFFSET('Game Board'!$F$8:$F$31,0,IO$1)=JG8)*(OFFSET('Game Board'!$H$8:$H$31,0,IO$1)&lt;OFFSET('Game Board'!$G$8:$G$31,0,IO$1))*1)+SUMPRODUCT((OFFSET('Game Board'!$F$8:$F$31,0,IO$1)=JG10)*(OFFSET('Game Board'!$I$8:$I$31,0,IO$1)=JG9)*(OFFSET('Game Board'!$G$8:$G$31,0,IO$1)&lt;OFFSET('Game Board'!$H$8:$H$31,0,IO$1))*1)+SUMPRODUCT((OFFSET('Game Board'!$I$8:$I$31,0,IO$1)=JG10)*(OFFSET('Game Board'!$F$8:$F$31,0,IO$1)=JG9)*(OFFSET('Game Board'!$H$8:$H$31,0,IO$1)&lt;OFFSET('Game Board'!$G$8:$G$31,0,IO$1))*1)+SUMPRODUCT((OFFSET('Game Board'!$F$8:$F$31,0,IO$1)=JG10)*(OFFSET('Game Board'!$I$8:$I$31,0,IO$1)=JG11)*(OFFSET('Game Board'!$G$8:$G$31,0,IO$1)&lt;OFFSET('Game Board'!$H$8:$H$31,0,IO$1))*1)+SUMPRODUCT((OFFSET('Game Board'!$I$8:$I$31,0,IO$1)=JG10)*(OFFSET('Game Board'!$F$8:$F$31,0,IO$1)=JG11)*(OFFSET('Game Board'!$H$8:$H$31,0,IO$1)&lt;OFFSET('Game Board'!$G$8:$G$31,0,IO$1))*1)</f>
        <v>0</v>
      </c>
      <c r="JM10" s="341">
        <f ca="1">SUMIFS(OFFSET('Game Board'!$G$8:$G$31,0,IO$1),OFFSET('Game Board'!$F$8:$F$31,0,IO$1),JG10,OFFSET('Game Board'!$I$8:$I$31,0,IO$1),JG8)+SUMIFS(OFFSET('Game Board'!$G$8:$G$31,0,IO$1),OFFSET('Game Board'!$F$8:$F$31,0,IO$1),JG10,OFFSET('Game Board'!$I$8:$I$31,0,IO$1),JG9)+SUMIFS(OFFSET('Game Board'!$G$8:$G$31,0,IO$1),OFFSET('Game Board'!$F$8:$F$31,0,IO$1),JG10,OFFSET('Game Board'!$I$8:$I$31,0,IO$1),JG11)+SUMIFS(OFFSET('Game Board'!$H$8:$H$31,0,IO$1),OFFSET('Game Board'!$I$8:$I$31,0,IO$1),JG10,OFFSET('Game Board'!$F$8:$F$31,0,IO$1),JG8)+SUMIFS(OFFSET('Game Board'!$H$8:$H$31,0,IO$1),OFFSET('Game Board'!$I$8:$I$31,0,IO$1),JG10,OFFSET('Game Board'!$F$8:$F$31,0,IO$1),JG9)+SUMIFS(OFFSET('Game Board'!$H$8:$H$31,0,IO$1),OFFSET('Game Board'!$I$8:$I$31,0,IO$1),JG10,OFFSET('Game Board'!$F$8:$F$31,0,IO$1),JG11)</f>
        <v>0</v>
      </c>
      <c r="JN10" s="341">
        <f ca="1">SUMIFS(OFFSET('Game Board'!$H$8:$H$31,0,IO$1),OFFSET('Game Board'!$F$8:$F$31,0,IO$1),JG10,OFFSET('Game Board'!$I$8:$I$31,0,IO$1),JG8)+SUMIFS(OFFSET('Game Board'!$H$8:$H$31,0,IO$1),OFFSET('Game Board'!$F$8:$F$31,0,IO$1),JG10,OFFSET('Game Board'!$I$8:$I$31,0,IO$1),JG9)+SUMIFS(OFFSET('Game Board'!$H$8:$H$31,0,IO$1),OFFSET('Game Board'!$F$8:$F$31,0,IO$1),JG10,OFFSET('Game Board'!$I$8:$I$31,0,IO$1),JG11)+SUMIFS(OFFSET('Game Board'!$G$8:$G$31,0,IO$1),OFFSET('Game Board'!$I$8:$I$31,0,IO$1),JG10,OFFSET('Game Board'!$F$8:$F$31,0,IO$1),JG8)+SUMIFS(OFFSET('Game Board'!$G$8:$G$31,0,IO$1),OFFSET('Game Board'!$I$8:$I$31,0,IO$1),JG10,OFFSET('Game Board'!$F$8:$F$31,0,IO$1),JG9)+SUMIFS(OFFSET('Game Board'!$G$8:$G$31,0,IO$1),OFFSET('Game Board'!$I$8:$I$31,0,IO$1),JG10,OFFSET('Game Board'!$F$8:$F$31,0,IO$1),JG11)</f>
        <v>0</v>
      </c>
      <c r="JO10" s="341">
        <f t="shared" ca="1" si="38"/>
        <v>0</v>
      </c>
      <c r="JP10" s="341">
        <f t="shared" ca="1" si="39"/>
        <v>3</v>
      </c>
      <c r="JQ10" s="341">
        <f t="shared" ref="JQ10" ca="1" si="1055">IF(JG10&lt;&gt;"",SUMPRODUCT((JF8:JF11=JF10)*(JP8:JP11&gt;JP10)*1),0)</f>
        <v>0</v>
      </c>
      <c r="JR10" s="341">
        <f t="shared" ref="JR10" ca="1" si="1056">IF(JG10&lt;&gt;"",SUMPRODUCT((JQ8:JQ11=JQ10)*(JO8:JO11&gt;JO10)*1),0)</f>
        <v>0</v>
      </c>
      <c r="JS10" s="341">
        <f t="shared" ca="1" si="42"/>
        <v>0</v>
      </c>
      <c r="JT10" s="341">
        <f t="shared" ref="JT10" ca="1" si="1057">IF(JG10&lt;&gt;"",SUMPRODUCT((JS8:JS11=JS10)*(JQ8:JQ11=JQ10)*(JM8:JM11&gt;JM10)*1),0)</f>
        <v>0</v>
      </c>
      <c r="JU10" s="341">
        <f t="shared" ca="1" si="44"/>
        <v>1</v>
      </c>
      <c r="JV10" s="341">
        <f ca="1">SUMPRODUCT((OFFSET('Game Board'!$F$8:$F$31,0,IO$1)=JH10)*(OFFSET('Game Board'!$I$8:$I$31,0,IO$1)=JH9)*(OFFSET('Game Board'!$G$8:$G$31,0,IO$1)&gt;OFFSET('Game Board'!$H$8:$H$31,0,IO$1))*1)+SUMPRODUCT((OFFSET('Game Board'!$I$8:$I$31,0,IO$1)=JH10)*(OFFSET('Game Board'!$F$8:$F$31,0,IO$1)=JH9)*(OFFSET('Game Board'!$H$8:$H$31,0,IO$1)&gt;OFFSET('Game Board'!$G$8:$G$31,0,IO$1))*1)+SUMPRODUCT((OFFSET('Game Board'!$F$8:$F$31,0,IO$1)=JH10)*(OFFSET('Game Board'!$I$8:$I$31,0,IO$1)=JH11)*(OFFSET('Game Board'!$G$8:$G$31,0,IO$1)&gt;OFFSET('Game Board'!$H$8:$H$31,0,IO$1))*1)+SUMPRODUCT((OFFSET('Game Board'!$I$8:$I$31,0,IO$1)=JH10)*(OFFSET('Game Board'!$F$8:$F$31,0,IO$1)=JH11)*(OFFSET('Game Board'!$H$8:$H$31,0,IO$1)&gt;OFFSET('Game Board'!$G$8:$G$31,0,IO$1))*1)</f>
        <v>0</v>
      </c>
      <c r="JW10" s="341">
        <f ca="1">SUMPRODUCT((OFFSET('Game Board'!$F$8:$F$31,0,IO$1)=JH10)*(OFFSET('Game Board'!$I$8:$I$31,0,IO$1)=JH9)*(OFFSET('Game Board'!$G$8:$G$31,0,IO$1)=OFFSET('Game Board'!$H$8:$H$31,0,IO$1))*1)+SUMPRODUCT((OFFSET('Game Board'!$I$8:$I$31,0,IO$1)=JH10)*(OFFSET('Game Board'!$F$8:$F$31,0,IO$1)=JH9)*(OFFSET('Game Board'!$G$8:$G$31,0,IO$1)=OFFSET('Game Board'!$H$8:$H$31,0,IO$1))*1)+SUMPRODUCT((OFFSET('Game Board'!$F$8:$F$31,0,IO$1)=JH10)*(OFFSET('Game Board'!$I$8:$I$31,0,IO$1)=JH11)*(OFFSET('Game Board'!$G$8:$G$31,0,IO$1)=OFFSET('Game Board'!$H$8:$H$31,0,IO$1))*1)+SUMPRODUCT((OFFSET('Game Board'!$I$8:$I$31,0,IO$1)=JH10)*(OFFSET('Game Board'!$F$8:$F$31,0,IO$1)=JH11)*(OFFSET('Game Board'!$G$8:$G$31,0,IO$1)=OFFSET('Game Board'!$H$8:$H$31,0,IO$1))*1)</f>
        <v>0</v>
      </c>
      <c r="JX10" s="341">
        <f ca="1">SUMPRODUCT((OFFSET('Game Board'!$F$8:$F$31,0,IO$1)=JH10)*(OFFSET('Game Board'!$I$8:$I$31,0,IO$1)=JH9)*(OFFSET('Game Board'!$G$8:$G$31,0,IO$1)&lt;OFFSET('Game Board'!$H$8:$H$31,0,IO$1))*1)+SUMPRODUCT((OFFSET('Game Board'!$I$8:$I$31,0,IO$1)=JH10)*(OFFSET('Game Board'!$F$8:$F$31,0,IO$1)=JH9)*(OFFSET('Game Board'!$H$8:$H$31,0,IO$1)&lt;OFFSET('Game Board'!$G$8:$G$31,0,IO$1))*1)+SUMPRODUCT((OFFSET('Game Board'!$F$8:$F$31,0,IO$1)=JH10)*(OFFSET('Game Board'!$I$8:$I$31,0,IO$1)=JH11)*(OFFSET('Game Board'!$G$8:$G$31,0,IO$1)&lt;OFFSET('Game Board'!$H$8:$H$31,0,IO$1))*1)+SUMPRODUCT((OFFSET('Game Board'!$I$8:$I$31,0,IO$1)=JH10)*(OFFSET('Game Board'!$F$8:$F$31,0,IO$1)=JH11)*(OFFSET('Game Board'!$H$8:$H$31,0,IO$1)&lt;OFFSET('Game Board'!$G$8:$G$31,0,IO$1))*1)</f>
        <v>0</v>
      </c>
      <c r="JY10" s="341">
        <f ca="1">SUMIFS(OFFSET('Game Board'!$G$8:$G$31,0,IO$1),OFFSET('Game Board'!$F$8:$F$31,0,IO$1),JH10,OFFSET('Game Board'!$I$8:$I$31,0,IO$1),JH9)+SUMIFS(OFFSET('Game Board'!$G$8:$G$31,0,IO$1),OFFSET('Game Board'!$F$8:$F$31,0,IO$1),JH10,OFFSET('Game Board'!$I$8:$I$31,0,IO$1),JH11)+SUMIFS(OFFSET('Game Board'!$H$8:$H$31,0,IO$1),OFFSET('Game Board'!$I$8:$I$31,0,IO$1),JH10,OFFSET('Game Board'!$F$8:$F$31,0,IO$1),JH9)+SUMIFS(OFFSET('Game Board'!$H$8:$H$31,0,IO$1),OFFSET('Game Board'!$I$8:$I$31,0,IO$1),JH10,OFFSET('Game Board'!$F$8:$F$31,0,IO$1),JH11)</f>
        <v>0</v>
      </c>
      <c r="JZ10" s="341">
        <f ca="1">SUMIFS(OFFSET('Game Board'!$H$8:$H$31,0,IO$1),OFFSET('Game Board'!$F$8:$F$31,0,IO$1),JH10,OFFSET('Game Board'!$I$8:$I$31,0,IO$1),JH9)+SUMIFS(OFFSET('Game Board'!$H$8:$H$31,0,IO$1),OFFSET('Game Board'!$F$8:$F$31,0,IO$1),JH10,OFFSET('Game Board'!$I$8:$I$31,0,IO$1),JH11)+SUMIFS(OFFSET('Game Board'!$G$8:$G$31,0,IO$1),OFFSET('Game Board'!$I$8:$I$31,0,IO$1),JH10,OFFSET('Game Board'!$F$8:$F$31,0,IO$1),JH9)+SUMIFS(OFFSET('Game Board'!$G$8:$G$31,0,IO$1),OFFSET('Game Board'!$I$8:$I$31,0,IO$1),JH10,OFFSET('Game Board'!$F$8:$F$31,0,IO$1),JH11)</f>
        <v>0</v>
      </c>
      <c r="KA10" s="341">
        <f t="shared" ca="1" si="263"/>
        <v>0</v>
      </c>
      <c r="KB10" s="341">
        <f t="shared" ca="1" si="264"/>
        <v>0</v>
      </c>
      <c r="KC10" s="341">
        <f t="shared" ref="KC10" ca="1" si="1058">IF(JH10&lt;&gt;"",SUMPRODUCT((JF8:JF11=JF10)*(KB8:KB11&gt;KB10)*1),0)</f>
        <v>0</v>
      </c>
      <c r="KD10" s="341">
        <f t="shared" ref="KD10" ca="1" si="1059">IF(JH10&lt;&gt;"",SUMPRODUCT((KC8:KC11=KC10)*(KA8:KA11&gt;KA10)*1),0)</f>
        <v>0</v>
      </c>
      <c r="KE10" s="341">
        <f t="shared" ca="1" si="267"/>
        <v>0</v>
      </c>
      <c r="KF10" s="341">
        <f t="shared" ref="KF10" ca="1" si="1060">IF(JH10&lt;&gt;"",SUMPRODUCT((KE8:KE11=KE10)*(KC8:KC11=KC10)*(JY8:JY11&gt;JY10)*1),0)</f>
        <v>0</v>
      </c>
      <c r="KG10" s="341">
        <f t="shared" ca="1" si="45"/>
        <v>1</v>
      </c>
      <c r="KH10" s="341">
        <f ca="1">SUMPRODUCT((OFFSET('Game Board'!$F$8:$F$31,0,IO$1)=JI10)*(OFFSET('Game Board'!$I$8:$I$31,0,IO$1)=JI11)*(OFFSET('Game Board'!$G$8:$G$31,0,IO$1)&gt;OFFSET('Game Board'!$H$8:$H$31,0,IO$1))*1)+SUMPRODUCT((OFFSET('Game Board'!$I$8:$I$31,0,IO$1)=JI10)*(OFFSET('Game Board'!$F$8:$F$31,0,IO$1)=JI11)*(OFFSET('Game Board'!$H$8:$H$31,0,IO$1)&gt;OFFSET('Game Board'!$G$8:$G$31,0,IO$1))*1)</f>
        <v>0</v>
      </c>
      <c r="KI10" s="341">
        <f ca="1">SUMPRODUCT((OFFSET('Game Board'!$F$8:$F$31,0,IO$1)=JI10)*(OFFSET('Game Board'!$I$8:$I$31,0,IO$1)=JI11)*(OFFSET('Game Board'!$G$8:$G$31,0,IO$1)=OFFSET('Game Board'!$H$8:$H$31,0,IO$1))*1)+SUMPRODUCT((OFFSET('Game Board'!$I$8:$I$31,0,IO$1)=JI10)*(OFFSET('Game Board'!$F$8:$F$31,0,IO$1)=JI11)*(OFFSET('Game Board'!$H$8:$H$31,0,IO$1)=OFFSET('Game Board'!$G$8:$G$31,0,IO$1))*1)</f>
        <v>0</v>
      </c>
      <c r="KJ10" s="341">
        <f ca="1">SUMPRODUCT((OFFSET('Game Board'!$F$8:$F$31,0,IO$1)=JI10)*(OFFSET('Game Board'!$I$8:$I$31,0,IO$1)=JI11)*(OFFSET('Game Board'!$G$8:$G$31,0,IO$1)&lt;OFFSET('Game Board'!$H$8:$H$31,0,IO$1))*1)+SUMPRODUCT((OFFSET('Game Board'!$I$8:$I$31,0,IO$1)=JI10)*(OFFSET('Game Board'!$F$8:$F$31,0,IO$1)=JI11)*(OFFSET('Game Board'!$H$8:$H$31,0,IO$1)&lt;OFFSET('Game Board'!$G$8:$G$31,0,IO$1))*1)</f>
        <v>0</v>
      </c>
      <c r="KK10" s="341">
        <f ca="1">SUMIFS(OFFSET('Game Board'!$G$8:$G$31,0,IO$1),OFFSET('Game Board'!$F$8:$F$31,0,IO$1),JI10,OFFSET('Game Board'!$I$8:$I$31,0,IO$1),JI11)+SUMIFS(OFFSET('Game Board'!$H$8:$H$31,0,IO$1),OFFSET('Game Board'!$I$8:$I$31,0,IO$1),JI10,OFFSET('Game Board'!$F$8:$F$31,0,IO$1),JI11)</f>
        <v>0</v>
      </c>
      <c r="KL10" s="341">
        <f ca="1">SUMIFS(OFFSET('Game Board'!$H$8:$H$31,0,IO$1),OFFSET('Game Board'!$F$8:$F$31,0,IO$1),JI10,OFFSET('Game Board'!$I$8:$I$31,0,IO$1),JI11)+SUMIFS(OFFSET('Game Board'!$G$8:$G$31,0,IO$1),OFFSET('Game Board'!$I$8:$I$31,0,IO$1),JI10,OFFSET('Game Board'!$F$8:$F$31,0,IO$1),JI11)</f>
        <v>0</v>
      </c>
      <c r="KM10" s="341">
        <f t="shared" ref="KM10:KM11" ca="1" si="1061">KK10-KL10</f>
        <v>0</v>
      </c>
      <c r="KN10" s="341">
        <f t="shared" ref="KN10:KN11" ca="1" si="1062">KI10*1+KH10*3</f>
        <v>0</v>
      </c>
      <c r="KO10" s="341">
        <f t="shared" ref="KO10" ca="1" si="1063">IF(JI10&lt;&gt;"",SUMPRODUCT((JR8:JR11=JR10)*(KN8:KN11&gt;KN10)*1),0)</f>
        <v>0</v>
      </c>
      <c r="KP10" s="341">
        <f t="shared" ref="KP10" ca="1" si="1064">IF(JI10&lt;&gt;"",SUMPRODUCT((KO8:KO11=KO10)*(KM8:KM11&gt;KM10)*1),0)</f>
        <v>0</v>
      </c>
      <c r="KQ10" s="341">
        <f t="shared" ref="KQ10:KQ11" ca="1" si="1065">KO10+KP10</f>
        <v>0</v>
      </c>
      <c r="KR10" s="341">
        <f t="shared" ref="KR10" ca="1" si="1066">IF(JI10&lt;&gt;"",SUMPRODUCT((KQ8:KQ11=KQ10)*(KO8:KO11=KO10)*(KK8:KK11&gt;KK10)*1),0)</f>
        <v>0</v>
      </c>
      <c r="KS10" s="341">
        <f t="shared" ca="1" si="46"/>
        <v>1</v>
      </c>
      <c r="KT10" s="341">
        <f t="shared" ref="KT10" ca="1" si="1067">SUMPRODUCT((KS8:KS11=KS10)*(IV8:IV11&gt;IV10)*1)</f>
        <v>2</v>
      </c>
      <c r="KU10" s="341">
        <f t="shared" ca="1" si="48"/>
        <v>3</v>
      </c>
      <c r="KV10" s="341" t="str">
        <f t="shared" si="270"/>
        <v>Iraq</v>
      </c>
      <c r="KW10" s="341">
        <f t="shared" ca="1" si="49"/>
        <v>0</v>
      </c>
      <c r="KX10" s="341">
        <f ca="1">SUMPRODUCT((OFFSET('Game Board'!$G$8:$G$31,0,KX$1)&lt;&gt;"")*(OFFSET('Game Board'!$F$8:$F$31,0,KX$1)=$C10)*(OFFSET('Game Board'!$G$8:$G$31,0,KX$1)&gt;OFFSET('Game Board'!$H$8:$H$31,0,KX$1))*1)+SUMPRODUCT((OFFSET('Game Board'!$G$8:$G$31,0,KX$1)&lt;&gt;"")*(OFFSET('Game Board'!$I$8:$I$31,0,KX$1)=$C10)*(OFFSET('Game Board'!$H$8:$H$31,0,KX$1)&gt;OFFSET('Game Board'!$G$8:$G$31,0,KX$1))*1)</f>
        <v>0</v>
      </c>
      <c r="KY10" s="341">
        <f ca="1">SUMPRODUCT((OFFSET('Game Board'!$G$8:$G$31,0,KX$1)&lt;&gt;"")*(OFFSET('Game Board'!$F$8:$F$31,0,KX$1)=$C10)*(OFFSET('Game Board'!$G$8:$G$31,0,KX$1)=OFFSET('Game Board'!$H$8:$H$31,0,KX$1))*1)+SUMPRODUCT((OFFSET('Game Board'!$G$8:$G$31,0,KX$1)&lt;&gt;"")*(OFFSET('Game Board'!$I$8:$I$31,0,KX$1)=$C10)*(OFFSET('Game Board'!$G$8:$G$31,0,KX$1)=OFFSET('Game Board'!$H$8:$H$31,0,KX$1))*1)</f>
        <v>0</v>
      </c>
      <c r="KZ10" s="341">
        <f ca="1">SUMPRODUCT((OFFSET('Game Board'!$G$8:$G$31,0,KX$1)&lt;&gt;"")*(OFFSET('Game Board'!$F$8:$F$31,0,KX$1)=$C10)*(OFFSET('Game Board'!$G$8:$G$31,0,KX$1)&lt;OFFSET('Game Board'!$H$8:$H$31,0,KX$1))*1)+SUMPRODUCT((OFFSET('Game Board'!$G$8:$G$31,0,KX$1)&lt;&gt;"")*(OFFSET('Game Board'!$I$8:$I$31,0,KX$1)=$C10)*(OFFSET('Game Board'!$H$8:$H$31,0,KX$1)&lt;OFFSET('Game Board'!$G$8:$G$31,0,KX$1))*1)</f>
        <v>0</v>
      </c>
      <c r="LA10" s="341">
        <f ca="1">SUMIF(OFFSET('Game Board'!$F$8:$F$31,0,KX$1),$C10,OFFSET('Game Board'!$G$8:$G$31,0,KX$1))+SUMIF(OFFSET('Game Board'!$I$8:$I$31,0,KX$1),$C10,OFFSET('Game Board'!$H$8:$H$31,0,KX$1))</f>
        <v>0</v>
      </c>
      <c r="LB10" s="341">
        <f ca="1">SUMIF(OFFSET('Game Board'!$F$8:$F$31,0,KX$1),$C10,OFFSET('Game Board'!$H$8:$H$31,0,KX$1))+SUMIF(OFFSET('Game Board'!$I$8:$I$31,0,KX$1),$C10,OFFSET('Game Board'!$G$8:$G$31,0,KX$1))</f>
        <v>0</v>
      </c>
      <c r="LC10" s="341">
        <f t="shared" ca="1" si="50"/>
        <v>0</v>
      </c>
      <c r="LD10" s="341">
        <f t="shared" ca="1" si="51"/>
        <v>0</v>
      </c>
      <c r="LE10" s="341">
        <f t="shared" ca="1" si="271"/>
        <v>10</v>
      </c>
      <c r="LF10" s="341">
        <f>'Tournament Setup'!$F12</f>
        <v>0</v>
      </c>
      <c r="LG10" s="341">
        <f t="shared" ref="LG10" ca="1" si="1068">RANK(LD10,LD8:LD11)</f>
        <v>1</v>
      </c>
      <c r="LH10" s="341">
        <f t="shared" ref="LH10" ca="1" si="1069">SUMPRODUCT((LG8:LG11=LG10)*(LC8:LC11&gt;LC10)*1)</f>
        <v>0</v>
      </c>
      <c r="LI10" s="341">
        <f t="shared" ca="1" si="54"/>
        <v>1</v>
      </c>
      <c r="LJ10" s="341">
        <f t="shared" ref="LJ10" ca="1" si="1070">SUMPRODUCT((LG8:LG11=LG10)*(LC8:LC11=LC10)*(LA8:LA11&gt;LA10)*1)</f>
        <v>0</v>
      </c>
      <c r="LK10" s="341">
        <f t="shared" ca="1" si="56"/>
        <v>1</v>
      </c>
      <c r="LL10" s="341">
        <f t="shared" ref="LL10" ca="1" si="1071">RANK(LK10,LK8:LK11,1)+COUNTIF(LK8:LK10,LK10)-1</f>
        <v>3</v>
      </c>
      <c r="LM10" s="341">
        <v>3</v>
      </c>
      <c r="LN10" s="341" t="str">
        <f t="shared" ref="LN10" ca="1" si="1072">INDEX(KV8:KV11,MATCH(LM10,LL8:LL11,0),0)</f>
        <v>Iraq</v>
      </c>
      <c r="LO10" s="341">
        <f t="shared" ref="LO10" ca="1" si="1073">INDEX(LK8:LK11,MATCH(LN10,KV8:KV11,0),0)</f>
        <v>1</v>
      </c>
      <c r="LP10" s="341" t="str">
        <f t="shared" ref="LP10:LP11" ca="1" si="1074">IF(AND(LP9&lt;&gt;"",LO10=1),LN10,"")</f>
        <v>Iraq</v>
      </c>
      <c r="LQ10" s="341" t="str">
        <f t="shared" ref="LQ10" ca="1" si="1075">IF(LQ9&lt;&gt;"",LN10,"")</f>
        <v/>
      </c>
      <c r="LR10" s="341" t="str">
        <f t="shared" ref="LR10" ca="1" si="1076">IF(LO11=3,LN10,"")</f>
        <v/>
      </c>
      <c r="LS10" s="341">
        <f ca="1">SUMPRODUCT((OFFSET('Game Board'!$F$8:$F$31,0,KX$1)=LP10)*(OFFSET('Game Board'!$I$8:$I$31,0,KX$1)=LP8)*(OFFSET('Game Board'!$G$8:$G$31,0,KX$1)&gt;OFFSET('Game Board'!$H$8:$H$31,0,KX$1))*1)+SUMPRODUCT((OFFSET('Game Board'!$I$8:$I$31,0,KX$1)=LP10)*(OFFSET('Game Board'!$F$8:$F$31,0,KX$1)=LP8)*(OFFSET('Game Board'!$H$8:$H$31,0,KX$1)&gt;OFFSET('Game Board'!$G$8:$G$31,0,KX$1))*1)+SUMPRODUCT((OFFSET('Game Board'!$F$8:$F$31,0,KX$1)=LP10)*(OFFSET('Game Board'!$I$8:$I$31,0,KX$1)=LP9)*(OFFSET('Game Board'!$G$8:$G$31,0,KX$1)&gt;OFFSET('Game Board'!$H$8:$H$31,0,KX$1))*1)+SUMPRODUCT((OFFSET('Game Board'!$I$8:$I$31,0,KX$1)=LP10)*(OFFSET('Game Board'!$F$8:$F$31,0,KX$1)=LP9)*(OFFSET('Game Board'!$H$8:$H$31,0,KX$1)&gt;OFFSET('Game Board'!$G$8:$G$31,0,KX$1))*1)+SUMPRODUCT((OFFSET('Game Board'!$F$8:$F$31,0,KX$1)=LP10)*(OFFSET('Game Board'!$I$8:$I$31,0,KX$1)=LP11)*(OFFSET('Game Board'!$G$8:$G$31,0,KX$1)&gt;OFFSET('Game Board'!$H$8:$H$31,0,KX$1))*1)+SUMPRODUCT((OFFSET('Game Board'!$I$8:$I$31,0,KX$1)=LP10)*(OFFSET('Game Board'!$F$8:$F$31,0,KX$1)=LP11)*(OFFSET('Game Board'!$H$8:$H$31,0,KX$1)&gt;OFFSET('Game Board'!$G$8:$G$31,0,KX$1))*1)</f>
        <v>0</v>
      </c>
      <c r="LT10" s="341">
        <f ca="1">SUMPRODUCT((OFFSET('Game Board'!$F$8:$F$31,0,KX$1)=LP10)*(OFFSET('Game Board'!$I$8:$I$31,0,KX$1)=LP8)*(OFFSET('Game Board'!$G$8:$G$31,0,KX$1)=OFFSET('Game Board'!$H$8:$H$31,0,KX$1))*1)+SUMPRODUCT((OFFSET('Game Board'!$I$8:$I$31,0,KX$1)=LP10)*(OFFSET('Game Board'!$F$8:$F$31,0,KX$1)=LP8)*(OFFSET('Game Board'!$G$8:$G$31,0,KX$1)=OFFSET('Game Board'!$H$8:$H$31,0,KX$1))*1)+SUMPRODUCT((OFFSET('Game Board'!$F$8:$F$31,0,KX$1)=LP10)*(OFFSET('Game Board'!$I$8:$I$31,0,KX$1)=LP9)*(OFFSET('Game Board'!$G$8:$G$31,0,KX$1)=OFFSET('Game Board'!$H$8:$H$31,0,KX$1))*1)+SUMPRODUCT((OFFSET('Game Board'!$I$8:$I$31,0,KX$1)=LP10)*(OFFSET('Game Board'!$F$8:$F$31,0,KX$1)=LP9)*(OFFSET('Game Board'!$G$8:$G$31,0,KX$1)=OFFSET('Game Board'!$H$8:$H$31,0,KX$1))*1)+SUMPRODUCT((OFFSET('Game Board'!$F$8:$F$31,0,KX$1)=LP10)*(OFFSET('Game Board'!$I$8:$I$31,0,KX$1)=LP11)*(OFFSET('Game Board'!$G$8:$G$31,0,KX$1)=OFFSET('Game Board'!$H$8:$H$31,0,KX$1))*1)+SUMPRODUCT((OFFSET('Game Board'!$I$8:$I$31,0,KX$1)=LP10)*(OFFSET('Game Board'!$F$8:$F$31,0,KX$1)=LP11)*(OFFSET('Game Board'!$G$8:$G$31,0,KX$1)=OFFSET('Game Board'!$H$8:$H$31,0,KX$1))*1)</f>
        <v>3</v>
      </c>
      <c r="LU10" s="341">
        <f ca="1">SUMPRODUCT((OFFSET('Game Board'!$F$8:$F$31,0,KX$1)=LP10)*(OFFSET('Game Board'!$I$8:$I$31,0,KX$1)=LP8)*(OFFSET('Game Board'!$G$8:$G$31,0,KX$1)&lt;OFFSET('Game Board'!$H$8:$H$31,0,KX$1))*1)+SUMPRODUCT((OFFSET('Game Board'!$I$8:$I$31,0,KX$1)=LP10)*(OFFSET('Game Board'!$F$8:$F$31,0,KX$1)=LP8)*(OFFSET('Game Board'!$H$8:$H$31,0,KX$1)&lt;OFFSET('Game Board'!$G$8:$G$31,0,KX$1))*1)+SUMPRODUCT((OFFSET('Game Board'!$F$8:$F$31,0,KX$1)=LP10)*(OFFSET('Game Board'!$I$8:$I$31,0,KX$1)=LP9)*(OFFSET('Game Board'!$G$8:$G$31,0,KX$1)&lt;OFFSET('Game Board'!$H$8:$H$31,0,KX$1))*1)+SUMPRODUCT((OFFSET('Game Board'!$I$8:$I$31,0,KX$1)=LP10)*(OFFSET('Game Board'!$F$8:$F$31,0,KX$1)=LP9)*(OFFSET('Game Board'!$H$8:$H$31,0,KX$1)&lt;OFFSET('Game Board'!$G$8:$G$31,0,KX$1))*1)+SUMPRODUCT((OFFSET('Game Board'!$F$8:$F$31,0,KX$1)=LP10)*(OFFSET('Game Board'!$I$8:$I$31,0,KX$1)=LP11)*(OFFSET('Game Board'!$G$8:$G$31,0,KX$1)&lt;OFFSET('Game Board'!$H$8:$H$31,0,KX$1))*1)+SUMPRODUCT((OFFSET('Game Board'!$I$8:$I$31,0,KX$1)=LP10)*(OFFSET('Game Board'!$F$8:$F$31,0,KX$1)=LP11)*(OFFSET('Game Board'!$H$8:$H$31,0,KX$1)&lt;OFFSET('Game Board'!$G$8:$G$31,0,KX$1))*1)</f>
        <v>0</v>
      </c>
      <c r="LV10" s="341">
        <f ca="1">SUMIFS(OFFSET('Game Board'!$G$8:$G$31,0,KX$1),OFFSET('Game Board'!$F$8:$F$31,0,KX$1),LP10,OFFSET('Game Board'!$I$8:$I$31,0,KX$1),LP8)+SUMIFS(OFFSET('Game Board'!$G$8:$G$31,0,KX$1),OFFSET('Game Board'!$F$8:$F$31,0,KX$1),LP10,OFFSET('Game Board'!$I$8:$I$31,0,KX$1),LP9)+SUMIFS(OFFSET('Game Board'!$G$8:$G$31,0,KX$1),OFFSET('Game Board'!$F$8:$F$31,0,KX$1),LP10,OFFSET('Game Board'!$I$8:$I$31,0,KX$1),LP11)+SUMIFS(OFFSET('Game Board'!$H$8:$H$31,0,KX$1),OFFSET('Game Board'!$I$8:$I$31,0,KX$1),LP10,OFFSET('Game Board'!$F$8:$F$31,0,KX$1),LP8)+SUMIFS(OFFSET('Game Board'!$H$8:$H$31,0,KX$1),OFFSET('Game Board'!$I$8:$I$31,0,KX$1),LP10,OFFSET('Game Board'!$F$8:$F$31,0,KX$1),LP9)+SUMIFS(OFFSET('Game Board'!$H$8:$H$31,0,KX$1),OFFSET('Game Board'!$I$8:$I$31,0,KX$1),LP10,OFFSET('Game Board'!$F$8:$F$31,0,KX$1),LP11)</f>
        <v>0</v>
      </c>
      <c r="LW10" s="341">
        <f ca="1">SUMIFS(OFFSET('Game Board'!$H$8:$H$31,0,KX$1),OFFSET('Game Board'!$F$8:$F$31,0,KX$1),LP10,OFFSET('Game Board'!$I$8:$I$31,0,KX$1),LP8)+SUMIFS(OFFSET('Game Board'!$H$8:$H$31,0,KX$1),OFFSET('Game Board'!$F$8:$F$31,0,KX$1),LP10,OFFSET('Game Board'!$I$8:$I$31,0,KX$1),LP9)+SUMIFS(OFFSET('Game Board'!$H$8:$H$31,0,KX$1),OFFSET('Game Board'!$F$8:$F$31,0,KX$1),LP10,OFFSET('Game Board'!$I$8:$I$31,0,KX$1),LP11)+SUMIFS(OFFSET('Game Board'!$G$8:$G$31,0,KX$1),OFFSET('Game Board'!$I$8:$I$31,0,KX$1),LP10,OFFSET('Game Board'!$F$8:$F$31,0,KX$1),LP8)+SUMIFS(OFFSET('Game Board'!$G$8:$G$31,0,KX$1),OFFSET('Game Board'!$I$8:$I$31,0,KX$1),LP10,OFFSET('Game Board'!$F$8:$F$31,0,KX$1),LP9)+SUMIFS(OFFSET('Game Board'!$G$8:$G$31,0,KX$1),OFFSET('Game Board'!$I$8:$I$31,0,KX$1),LP10,OFFSET('Game Board'!$F$8:$F$31,0,KX$1),LP11)</f>
        <v>0</v>
      </c>
      <c r="LX10" s="341">
        <f t="shared" ca="1" si="61"/>
        <v>0</v>
      </c>
      <c r="LY10" s="341">
        <f t="shared" ca="1" si="62"/>
        <v>3</v>
      </c>
      <c r="LZ10" s="341">
        <f t="shared" ref="LZ10" ca="1" si="1077">IF(LP10&lt;&gt;"",SUMPRODUCT((LO8:LO11=LO10)*(LY8:LY11&gt;LY10)*1),0)</f>
        <v>0</v>
      </c>
      <c r="MA10" s="341">
        <f t="shared" ref="MA10" ca="1" si="1078">IF(LP10&lt;&gt;"",SUMPRODUCT((LZ8:LZ11=LZ10)*(LX8:LX11&gt;LX10)*1),0)</f>
        <v>0</v>
      </c>
      <c r="MB10" s="341">
        <f t="shared" ca="1" si="65"/>
        <v>0</v>
      </c>
      <c r="MC10" s="341">
        <f t="shared" ref="MC10" ca="1" si="1079">IF(LP10&lt;&gt;"",SUMPRODUCT((MB8:MB11=MB10)*(LZ8:LZ11=LZ10)*(LV8:LV11&gt;LV10)*1),0)</f>
        <v>0</v>
      </c>
      <c r="MD10" s="341">
        <f t="shared" ca="1" si="67"/>
        <v>1</v>
      </c>
      <c r="ME10" s="341">
        <f ca="1">SUMPRODUCT((OFFSET('Game Board'!$F$8:$F$31,0,KX$1)=LQ10)*(OFFSET('Game Board'!$I$8:$I$31,0,KX$1)=LQ9)*(OFFSET('Game Board'!$G$8:$G$31,0,KX$1)&gt;OFFSET('Game Board'!$H$8:$H$31,0,KX$1))*1)+SUMPRODUCT((OFFSET('Game Board'!$I$8:$I$31,0,KX$1)=LQ10)*(OFFSET('Game Board'!$F$8:$F$31,0,KX$1)=LQ9)*(OFFSET('Game Board'!$H$8:$H$31,0,KX$1)&gt;OFFSET('Game Board'!$G$8:$G$31,0,KX$1))*1)+SUMPRODUCT((OFFSET('Game Board'!$F$8:$F$31,0,KX$1)=LQ10)*(OFFSET('Game Board'!$I$8:$I$31,0,KX$1)=LQ11)*(OFFSET('Game Board'!$G$8:$G$31,0,KX$1)&gt;OFFSET('Game Board'!$H$8:$H$31,0,KX$1))*1)+SUMPRODUCT((OFFSET('Game Board'!$I$8:$I$31,0,KX$1)=LQ10)*(OFFSET('Game Board'!$F$8:$F$31,0,KX$1)=LQ11)*(OFFSET('Game Board'!$H$8:$H$31,0,KX$1)&gt;OFFSET('Game Board'!$G$8:$G$31,0,KX$1))*1)</f>
        <v>0</v>
      </c>
      <c r="MF10" s="341">
        <f ca="1">SUMPRODUCT((OFFSET('Game Board'!$F$8:$F$31,0,KX$1)=LQ10)*(OFFSET('Game Board'!$I$8:$I$31,0,KX$1)=LQ9)*(OFFSET('Game Board'!$G$8:$G$31,0,KX$1)=OFFSET('Game Board'!$H$8:$H$31,0,KX$1))*1)+SUMPRODUCT((OFFSET('Game Board'!$I$8:$I$31,0,KX$1)=LQ10)*(OFFSET('Game Board'!$F$8:$F$31,0,KX$1)=LQ9)*(OFFSET('Game Board'!$G$8:$G$31,0,KX$1)=OFFSET('Game Board'!$H$8:$H$31,0,KX$1))*1)+SUMPRODUCT((OFFSET('Game Board'!$F$8:$F$31,0,KX$1)=LQ10)*(OFFSET('Game Board'!$I$8:$I$31,0,KX$1)=LQ11)*(OFFSET('Game Board'!$G$8:$G$31,0,KX$1)=OFFSET('Game Board'!$H$8:$H$31,0,KX$1))*1)+SUMPRODUCT((OFFSET('Game Board'!$I$8:$I$31,0,KX$1)=LQ10)*(OFFSET('Game Board'!$F$8:$F$31,0,KX$1)=LQ11)*(OFFSET('Game Board'!$G$8:$G$31,0,KX$1)=OFFSET('Game Board'!$H$8:$H$31,0,KX$1))*1)</f>
        <v>0</v>
      </c>
      <c r="MG10" s="341">
        <f ca="1">SUMPRODUCT((OFFSET('Game Board'!$F$8:$F$31,0,KX$1)=LQ10)*(OFFSET('Game Board'!$I$8:$I$31,0,KX$1)=LQ9)*(OFFSET('Game Board'!$G$8:$G$31,0,KX$1)&lt;OFFSET('Game Board'!$H$8:$H$31,0,KX$1))*1)+SUMPRODUCT((OFFSET('Game Board'!$I$8:$I$31,0,KX$1)=LQ10)*(OFFSET('Game Board'!$F$8:$F$31,0,KX$1)=LQ9)*(OFFSET('Game Board'!$H$8:$H$31,0,KX$1)&lt;OFFSET('Game Board'!$G$8:$G$31,0,KX$1))*1)+SUMPRODUCT((OFFSET('Game Board'!$F$8:$F$31,0,KX$1)=LQ10)*(OFFSET('Game Board'!$I$8:$I$31,0,KX$1)=LQ11)*(OFFSET('Game Board'!$G$8:$G$31,0,KX$1)&lt;OFFSET('Game Board'!$H$8:$H$31,0,KX$1))*1)+SUMPRODUCT((OFFSET('Game Board'!$I$8:$I$31,0,KX$1)=LQ10)*(OFFSET('Game Board'!$F$8:$F$31,0,KX$1)=LQ11)*(OFFSET('Game Board'!$H$8:$H$31,0,KX$1)&lt;OFFSET('Game Board'!$G$8:$G$31,0,KX$1))*1)</f>
        <v>0</v>
      </c>
      <c r="MH10" s="341">
        <f ca="1">SUMIFS(OFFSET('Game Board'!$G$8:$G$31,0,KX$1),OFFSET('Game Board'!$F$8:$F$31,0,KX$1),LQ10,OFFSET('Game Board'!$I$8:$I$31,0,KX$1),LQ9)+SUMIFS(OFFSET('Game Board'!$G$8:$G$31,0,KX$1),OFFSET('Game Board'!$F$8:$F$31,0,KX$1),LQ10,OFFSET('Game Board'!$I$8:$I$31,0,KX$1),LQ11)+SUMIFS(OFFSET('Game Board'!$H$8:$H$31,0,KX$1),OFFSET('Game Board'!$I$8:$I$31,0,KX$1),LQ10,OFFSET('Game Board'!$F$8:$F$31,0,KX$1),LQ9)+SUMIFS(OFFSET('Game Board'!$H$8:$H$31,0,KX$1),OFFSET('Game Board'!$I$8:$I$31,0,KX$1),LQ10,OFFSET('Game Board'!$F$8:$F$31,0,KX$1),LQ11)</f>
        <v>0</v>
      </c>
      <c r="MI10" s="341">
        <f ca="1">SUMIFS(OFFSET('Game Board'!$H$8:$H$31,0,KX$1),OFFSET('Game Board'!$F$8:$F$31,0,KX$1),LQ10,OFFSET('Game Board'!$I$8:$I$31,0,KX$1),LQ9)+SUMIFS(OFFSET('Game Board'!$H$8:$H$31,0,KX$1),OFFSET('Game Board'!$F$8:$F$31,0,KX$1),LQ10,OFFSET('Game Board'!$I$8:$I$31,0,KX$1),LQ11)+SUMIFS(OFFSET('Game Board'!$G$8:$G$31,0,KX$1),OFFSET('Game Board'!$I$8:$I$31,0,KX$1),LQ10,OFFSET('Game Board'!$F$8:$F$31,0,KX$1),LQ9)+SUMIFS(OFFSET('Game Board'!$G$8:$G$31,0,KX$1),OFFSET('Game Board'!$I$8:$I$31,0,KX$1),LQ10,OFFSET('Game Board'!$F$8:$F$31,0,KX$1),LQ11)</f>
        <v>0</v>
      </c>
      <c r="MJ10" s="341">
        <f t="shared" ca="1" si="283"/>
        <v>0</v>
      </c>
      <c r="MK10" s="341">
        <f t="shared" ca="1" si="284"/>
        <v>0</v>
      </c>
      <c r="ML10" s="341">
        <f t="shared" ref="ML10" ca="1" si="1080">IF(LQ10&lt;&gt;"",SUMPRODUCT((LO8:LO11=LO10)*(MK8:MK11&gt;MK10)*1),0)</f>
        <v>0</v>
      </c>
      <c r="MM10" s="341">
        <f t="shared" ref="MM10" ca="1" si="1081">IF(LQ10&lt;&gt;"",SUMPRODUCT((ML8:ML11=ML10)*(MJ8:MJ11&gt;MJ10)*1),0)</f>
        <v>0</v>
      </c>
      <c r="MN10" s="341">
        <f t="shared" ca="1" si="287"/>
        <v>0</v>
      </c>
      <c r="MO10" s="341">
        <f t="shared" ref="MO10" ca="1" si="1082">IF(LQ10&lt;&gt;"",SUMPRODUCT((MN8:MN11=MN10)*(ML8:ML11=ML10)*(MH8:MH11&gt;MH10)*1),0)</f>
        <v>0</v>
      </c>
      <c r="MP10" s="341">
        <f t="shared" ca="1" si="68"/>
        <v>1</v>
      </c>
      <c r="MQ10" s="341">
        <f ca="1">SUMPRODUCT((OFFSET('Game Board'!$F$8:$F$31,0,KX$1)=LR10)*(OFFSET('Game Board'!$I$8:$I$31,0,KX$1)=LR11)*(OFFSET('Game Board'!$G$8:$G$31,0,KX$1)&gt;OFFSET('Game Board'!$H$8:$H$31,0,KX$1))*1)+SUMPRODUCT((OFFSET('Game Board'!$I$8:$I$31,0,KX$1)=LR10)*(OFFSET('Game Board'!$F$8:$F$31,0,KX$1)=LR11)*(OFFSET('Game Board'!$H$8:$H$31,0,KX$1)&gt;OFFSET('Game Board'!$G$8:$G$31,0,KX$1))*1)</f>
        <v>0</v>
      </c>
      <c r="MR10" s="341">
        <f ca="1">SUMPRODUCT((OFFSET('Game Board'!$F$8:$F$31,0,KX$1)=LR10)*(OFFSET('Game Board'!$I$8:$I$31,0,KX$1)=LR11)*(OFFSET('Game Board'!$G$8:$G$31,0,KX$1)=OFFSET('Game Board'!$H$8:$H$31,0,KX$1))*1)+SUMPRODUCT((OFFSET('Game Board'!$I$8:$I$31,0,KX$1)=LR10)*(OFFSET('Game Board'!$F$8:$F$31,0,KX$1)=LR11)*(OFFSET('Game Board'!$H$8:$H$31,0,KX$1)=OFFSET('Game Board'!$G$8:$G$31,0,KX$1))*1)</f>
        <v>0</v>
      </c>
      <c r="MS10" s="341">
        <f ca="1">SUMPRODUCT((OFFSET('Game Board'!$F$8:$F$31,0,KX$1)=LR10)*(OFFSET('Game Board'!$I$8:$I$31,0,KX$1)=LR11)*(OFFSET('Game Board'!$G$8:$G$31,0,KX$1)&lt;OFFSET('Game Board'!$H$8:$H$31,0,KX$1))*1)+SUMPRODUCT((OFFSET('Game Board'!$I$8:$I$31,0,KX$1)=LR10)*(OFFSET('Game Board'!$F$8:$F$31,0,KX$1)=LR11)*(OFFSET('Game Board'!$H$8:$H$31,0,KX$1)&lt;OFFSET('Game Board'!$G$8:$G$31,0,KX$1))*1)</f>
        <v>0</v>
      </c>
      <c r="MT10" s="341">
        <f ca="1">SUMIFS(OFFSET('Game Board'!$G$8:$G$31,0,KX$1),OFFSET('Game Board'!$F$8:$F$31,0,KX$1),LR10,OFFSET('Game Board'!$I$8:$I$31,0,KX$1),LR11)+SUMIFS(OFFSET('Game Board'!$H$8:$H$31,0,KX$1),OFFSET('Game Board'!$I$8:$I$31,0,KX$1),LR10,OFFSET('Game Board'!$F$8:$F$31,0,KX$1),LR11)</f>
        <v>0</v>
      </c>
      <c r="MU10" s="341">
        <f ca="1">SUMIFS(OFFSET('Game Board'!$H$8:$H$31,0,KX$1),OFFSET('Game Board'!$F$8:$F$31,0,KX$1),LR10,OFFSET('Game Board'!$I$8:$I$31,0,KX$1),LR11)+SUMIFS(OFFSET('Game Board'!$G$8:$G$31,0,KX$1),OFFSET('Game Board'!$I$8:$I$31,0,KX$1),LR10,OFFSET('Game Board'!$F$8:$F$31,0,KX$1),LR11)</f>
        <v>0</v>
      </c>
      <c r="MV10" s="341">
        <f t="shared" ref="MV10:MV11" ca="1" si="1083">MT10-MU10</f>
        <v>0</v>
      </c>
      <c r="MW10" s="341">
        <f t="shared" ref="MW10:MW11" ca="1" si="1084">MR10*1+MQ10*3</f>
        <v>0</v>
      </c>
      <c r="MX10" s="341">
        <f t="shared" ref="MX10" ca="1" si="1085">IF(LR10&lt;&gt;"",SUMPRODUCT((MA8:MA11=MA10)*(MW8:MW11&gt;MW10)*1),0)</f>
        <v>0</v>
      </c>
      <c r="MY10" s="341">
        <f t="shared" ref="MY10" ca="1" si="1086">IF(LR10&lt;&gt;"",SUMPRODUCT((MX8:MX11=MX10)*(MV8:MV11&gt;MV10)*1),0)</f>
        <v>0</v>
      </c>
      <c r="MZ10" s="341">
        <f t="shared" ref="MZ10:MZ11" ca="1" si="1087">MX10+MY10</f>
        <v>0</v>
      </c>
      <c r="NA10" s="341">
        <f t="shared" ref="NA10" ca="1" si="1088">IF(LR10&lt;&gt;"",SUMPRODUCT((MZ8:MZ11=MZ10)*(MX8:MX11=MX10)*(MT8:MT11&gt;MT10)*1),0)</f>
        <v>0</v>
      </c>
      <c r="NB10" s="341">
        <f t="shared" ca="1" si="69"/>
        <v>1</v>
      </c>
      <c r="NC10" s="341">
        <f t="shared" ref="NC10" ca="1" si="1089">SUMPRODUCT((NB8:NB11=NB10)*(LE8:LE11&gt;LE10)*1)</f>
        <v>2</v>
      </c>
      <c r="ND10" s="341">
        <f t="shared" ca="1" si="71"/>
        <v>3</v>
      </c>
      <c r="NE10" s="341" t="str">
        <f t="shared" si="290"/>
        <v>Iraq</v>
      </c>
      <c r="NF10" s="341">
        <f t="shared" ca="1" si="72"/>
        <v>0</v>
      </c>
      <c r="NG10" s="341">
        <f ca="1">SUMPRODUCT((OFFSET('Game Board'!$G$8:$G$31,0,NG$1)&lt;&gt;"")*(OFFSET('Game Board'!$F$8:$F$31,0,NG$1)=$C10)*(OFFSET('Game Board'!$G$8:$G$31,0,NG$1)&gt;OFFSET('Game Board'!$H$8:$H$31,0,NG$1))*1)+SUMPRODUCT((OFFSET('Game Board'!$G$8:$G$31,0,NG$1)&lt;&gt;"")*(OFFSET('Game Board'!$I$8:$I$31,0,NG$1)=$C10)*(OFFSET('Game Board'!$H$8:$H$31,0,NG$1)&gt;OFFSET('Game Board'!$G$8:$G$31,0,NG$1))*1)</f>
        <v>0</v>
      </c>
      <c r="NH10" s="341">
        <f ca="1">SUMPRODUCT((OFFSET('Game Board'!$G$8:$G$31,0,NG$1)&lt;&gt;"")*(OFFSET('Game Board'!$F$8:$F$31,0,NG$1)=$C10)*(OFFSET('Game Board'!$G$8:$G$31,0,NG$1)=OFFSET('Game Board'!$H$8:$H$31,0,NG$1))*1)+SUMPRODUCT((OFFSET('Game Board'!$G$8:$G$31,0,NG$1)&lt;&gt;"")*(OFFSET('Game Board'!$I$8:$I$31,0,NG$1)=$C10)*(OFFSET('Game Board'!$G$8:$G$31,0,NG$1)=OFFSET('Game Board'!$H$8:$H$31,0,NG$1))*1)</f>
        <v>0</v>
      </c>
      <c r="NI10" s="341">
        <f ca="1">SUMPRODUCT((OFFSET('Game Board'!$G$8:$G$31,0,NG$1)&lt;&gt;"")*(OFFSET('Game Board'!$F$8:$F$31,0,NG$1)=$C10)*(OFFSET('Game Board'!$G$8:$G$31,0,NG$1)&lt;OFFSET('Game Board'!$H$8:$H$31,0,NG$1))*1)+SUMPRODUCT((OFFSET('Game Board'!$G$8:$G$31,0,NG$1)&lt;&gt;"")*(OFFSET('Game Board'!$I$8:$I$31,0,NG$1)=$C10)*(OFFSET('Game Board'!$H$8:$H$31,0,NG$1)&lt;OFFSET('Game Board'!$G$8:$G$31,0,NG$1))*1)</f>
        <v>0</v>
      </c>
      <c r="NJ10" s="341">
        <f ca="1">SUMIF(OFFSET('Game Board'!$F$8:$F$31,0,NG$1),$C10,OFFSET('Game Board'!$G$8:$G$31,0,NG$1))+SUMIF(OFFSET('Game Board'!$I$8:$I$31,0,NG$1),$C10,OFFSET('Game Board'!$H$8:$H$31,0,NG$1))</f>
        <v>0</v>
      </c>
      <c r="NK10" s="341">
        <f ca="1">SUMIF(OFFSET('Game Board'!$F$8:$F$31,0,NG$1),$C10,OFFSET('Game Board'!$H$8:$H$31,0,NG$1))+SUMIF(OFFSET('Game Board'!$I$8:$I$31,0,NG$1),$C10,OFFSET('Game Board'!$G$8:$G$31,0,NG$1))</f>
        <v>0</v>
      </c>
      <c r="NL10" s="341">
        <f t="shared" ca="1" si="73"/>
        <v>0</v>
      </c>
      <c r="NM10" s="341">
        <f t="shared" ca="1" si="74"/>
        <v>0</v>
      </c>
      <c r="NN10" s="341">
        <f t="shared" ca="1" si="291"/>
        <v>10</v>
      </c>
      <c r="NO10" s="341">
        <f>'Tournament Setup'!$F12</f>
        <v>0</v>
      </c>
      <c r="NP10" s="341">
        <f t="shared" ref="NP10" ca="1" si="1090">RANK(NM10,NM8:NM11)</f>
        <v>1</v>
      </c>
      <c r="NQ10" s="341">
        <f t="shared" ref="NQ10" ca="1" si="1091">SUMPRODUCT((NP8:NP11=NP10)*(NL8:NL11&gt;NL10)*1)</f>
        <v>0</v>
      </c>
      <c r="NR10" s="341">
        <f t="shared" ca="1" si="77"/>
        <v>1</v>
      </c>
      <c r="NS10" s="341">
        <f t="shared" ref="NS10" ca="1" si="1092">SUMPRODUCT((NP8:NP11=NP10)*(NL8:NL11=NL10)*(NJ8:NJ11&gt;NJ10)*1)</f>
        <v>0</v>
      </c>
      <c r="NT10" s="341">
        <f t="shared" ca="1" si="79"/>
        <v>1</v>
      </c>
      <c r="NU10" s="341">
        <f t="shared" ref="NU10" ca="1" si="1093">RANK(NT10,NT8:NT11,1)+COUNTIF(NT8:NT10,NT10)-1</f>
        <v>3</v>
      </c>
      <c r="NV10" s="341">
        <v>3</v>
      </c>
      <c r="NW10" s="341" t="str">
        <f t="shared" ref="NW10" ca="1" si="1094">INDEX(NE8:NE11,MATCH(NV10,NU8:NU11,0),0)</f>
        <v>Iraq</v>
      </c>
      <c r="NX10" s="341">
        <f t="shared" ref="NX10" ca="1" si="1095">INDEX(NT8:NT11,MATCH(NW10,NE8:NE11,0),0)</f>
        <v>1</v>
      </c>
      <c r="NY10" s="341" t="str">
        <f t="shared" ref="NY10:NY11" ca="1" si="1096">IF(AND(NY9&lt;&gt;"",NX10=1),NW10,"")</f>
        <v>Iraq</v>
      </c>
      <c r="NZ10" s="341" t="str">
        <f t="shared" ref="NZ10" ca="1" si="1097">IF(NZ9&lt;&gt;"",NW10,"")</f>
        <v/>
      </c>
      <c r="OA10" s="341" t="str">
        <f t="shared" ref="OA10" ca="1" si="1098">IF(NX11=3,NW10,"")</f>
        <v/>
      </c>
      <c r="OB10" s="341">
        <f ca="1">SUMPRODUCT((OFFSET('Game Board'!$F$8:$F$31,0,NG$1)=NY10)*(OFFSET('Game Board'!$I$8:$I$31,0,NG$1)=NY8)*(OFFSET('Game Board'!$G$8:$G$31,0,NG$1)&gt;OFFSET('Game Board'!$H$8:$H$31,0,NG$1))*1)+SUMPRODUCT((OFFSET('Game Board'!$I$8:$I$31,0,NG$1)=NY10)*(OFFSET('Game Board'!$F$8:$F$31,0,NG$1)=NY8)*(OFFSET('Game Board'!$H$8:$H$31,0,NG$1)&gt;OFFSET('Game Board'!$G$8:$G$31,0,NG$1))*1)+SUMPRODUCT((OFFSET('Game Board'!$F$8:$F$31,0,NG$1)=NY10)*(OFFSET('Game Board'!$I$8:$I$31,0,NG$1)=NY9)*(OFFSET('Game Board'!$G$8:$G$31,0,NG$1)&gt;OFFSET('Game Board'!$H$8:$H$31,0,NG$1))*1)+SUMPRODUCT((OFFSET('Game Board'!$I$8:$I$31,0,NG$1)=NY10)*(OFFSET('Game Board'!$F$8:$F$31,0,NG$1)=NY9)*(OFFSET('Game Board'!$H$8:$H$31,0,NG$1)&gt;OFFSET('Game Board'!$G$8:$G$31,0,NG$1))*1)+SUMPRODUCT((OFFSET('Game Board'!$F$8:$F$31,0,NG$1)=NY10)*(OFFSET('Game Board'!$I$8:$I$31,0,NG$1)=NY11)*(OFFSET('Game Board'!$G$8:$G$31,0,NG$1)&gt;OFFSET('Game Board'!$H$8:$H$31,0,NG$1))*1)+SUMPRODUCT((OFFSET('Game Board'!$I$8:$I$31,0,NG$1)=NY10)*(OFFSET('Game Board'!$F$8:$F$31,0,NG$1)=NY11)*(OFFSET('Game Board'!$H$8:$H$31,0,NG$1)&gt;OFFSET('Game Board'!$G$8:$G$31,0,NG$1))*1)</f>
        <v>0</v>
      </c>
      <c r="OC10" s="341">
        <f ca="1">SUMPRODUCT((OFFSET('Game Board'!$F$8:$F$31,0,NG$1)=NY10)*(OFFSET('Game Board'!$I$8:$I$31,0,NG$1)=NY8)*(OFFSET('Game Board'!$G$8:$G$31,0,NG$1)=OFFSET('Game Board'!$H$8:$H$31,0,NG$1))*1)+SUMPRODUCT((OFFSET('Game Board'!$I$8:$I$31,0,NG$1)=NY10)*(OFFSET('Game Board'!$F$8:$F$31,0,NG$1)=NY8)*(OFFSET('Game Board'!$G$8:$G$31,0,NG$1)=OFFSET('Game Board'!$H$8:$H$31,0,NG$1))*1)+SUMPRODUCT((OFFSET('Game Board'!$F$8:$F$31,0,NG$1)=NY10)*(OFFSET('Game Board'!$I$8:$I$31,0,NG$1)=NY9)*(OFFSET('Game Board'!$G$8:$G$31,0,NG$1)=OFFSET('Game Board'!$H$8:$H$31,0,NG$1))*1)+SUMPRODUCT((OFFSET('Game Board'!$I$8:$I$31,0,NG$1)=NY10)*(OFFSET('Game Board'!$F$8:$F$31,0,NG$1)=NY9)*(OFFSET('Game Board'!$G$8:$G$31,0,NG$1)=OFFSET('Game Board'!$H$8:$H$31,0,NG$1))*1)+SUMPRODUCT((OFFSET('Game Board'!$F$8:$F$31,0,NG$1)=NY10)*(OFFSET('Game Board'!$I$8:$I$31,0,NG$1)=NY11)*(OFFSET('Game Board'!$G$8:$G$31,0,NG$1)=OFFSET('Game Board'!$H$8:$H$31,0,NG$1))*1)+SUMPRODUCT((OFFSET('Game Board'!$I$8:$I$31,0,NG$1)=NY10)*(OFFSET('Game Board'!$F$8:$F$31,0,NG$1)=NY11)*(OFFSET('Game Board'!$G$8:$G$31,0,NG$1)=OFFSET('Game Board'!$H$8:$H$31,0,NG$1))*1)</f>
        <v>3</v>
      </c>
      <c r="OD10" s="341">
        <f ca="1">SUMPRODUCT((OFFSET('Game Board'!$F$8:$F$31,0,NG$1)=NY10)*(OFFSET('Game Board'!$I$8:$I$31,0,NG$1)=NY8)*(OFFSET('Game Board'!$G$8:$G$31,0,NG$1)&lt;OFFSET('Game Board'!$H$8:$H$31,0,NG$1))*1)+SUMPRODUCT((OFFSET('Game Board'!$I$8:$I$31,0,NG$1)=NY10)*(OFFSET('Game Board'!$F$8:$F$31,0,NG$1)=NY8)*(OFFSET('Game Board'!$H$8:$H$31,0,NG$1)&lt;OFFSET('Game Board'!$G$8:$G$31,0,NG$1))*1)+SUMPRODUCT((OFFSET('Game Board'!$F$8:$F$31,0,NG$1)=NY10)*(OFFSET('Game Board'!$I$8:$I$31,0,NG$1)=NY9)*(OFFSET('Game Board'!$G$8:$G$31,0,NG$1)&lt;OFFSET('Game Board'!$H$8:$H$31,0,NG$1))*1)+SUMPRODUCT((OFFSET('Game Board'!$I$8:$I$31,0,NG$1)=NY10)*(OFFSET('Game Board'!$F$8:$F$31,0,NG$1)=NY9)*(OFFSET('Game Board'!$H$8:$H$31,0,NG$1)&lt;OFFSET('Game Board'!$G$8:$G$31,0,NG$1))*1)+SUMPRODUCT((OFFSET('Game Board'!$F$8:$F$31,0,NG$1)=NY10)*(OFFSET('Game Board'!$I$8:$I$31,0,NG$1)=NY11)*(OFFSET('Game Board'!$G$8:$G$31,0,NG$1)&lt;OFFSET('Game Board'!$H$8:$H$31,0,NG$1))*1)+SUMPRODUCT((OFFSET('Game Board'!$I$8:$I$31,0,NG$1)=NY10)*(OFFSET('Game Board'!$F$8:$F$31,0,NG$1)=NY11)*(OFFSET('Game Board'!$H$8:$H$31,0,NG$1)&lt;OFFSET('Game Board'!$G$8:$G$31,0,NG$1))*1)</f>
        <v>0</v>
      </c>
      <c r="OE10" s="341">
        <f ca="1">SUMIFS(OFFSET('Game Board'!$G$8:$G$31,0,NG$1),OFFSET('Game Board'!$F$8:$F$31,0,NG$1),NY10,OFFSET('Game Board'!$I$8:$I$31,0,NG$1),NY8)+SUMIFS(OFFSET('Game Board'!$G$8:$G$31,0,NG$1),OFFSET('Game Board'!$F$8:$F$31,0,NG$1),NY10,OFFSET('Game Board'!$I$8:$I$31,0,NG$1),NY9)+SUMIFS(OFFSET('Game Board'!$G$8:$G$31,0,NG$1),OFFSET('Game Board'!$F$8:$F$31,0,NG$1),NY10,OFFSET('Game Board'!$I$8:$I$31,0,NG$1),NY11)+SUMIFS(OFFSET('Game Board'!$H$8:$H$31,0,NG$1),OFFSET('Game Board'!$I$8:$I$31,0,NG$1),NY10,OFFSET('Game Board'!$F$8:$F$31,0,NG$1),NY8)+SUMIFS(OFFSET('Game Board'!$H$8:$H$31,0,NG$1),OFFSET('Game Board'!$I$8:$I$31,0,NG$1),NY10,OFFSET('Game Board'!$F$8:$F$31,0,NG$1),NY9)+SUMIFS(OFFSET('Game Board'!$H$8:$H$31,0,NG$1),OFFSET('Game Board'!$I$8:$I$31,0,NG$1),NY10,OFFSET('Game Board'!$F$8:$F$31,0,NG$1),NY11)</f>
        <v>0</v>
      </c>
      <c r="OF10" s="341">
        <f ca="1">SUMIFS(OFFSET('Game Board'!$H$8:$H$31,0,NG$1),OFFSET('Game Board'!$F$8:$F$31,0,NG$1),NY10,OFFSET('Game Board'!$I$8:$I$31,0,NG$1),NY8)+SUMIFS(OFFSET('Game Board'!$H$8:$H$31,0,NG$1),OFFSET('Game Board'!$F$8:$F$31,0,NG$1),NY10,OFFSET('Game Board'!$I$8:$I$31,0,NG$1),NY9)+SUMIFS(OFFSET('Game Board'!$H$8:$H$31,0,NG$1),OFFSET('Game Board'!$F$8:$F$31,0,NG$1),NY10,OFFSET('Game Board'!$I$8:$I$31,0,NG$1),NY11)+SUMIFS(OFFSET('Game Board'!$G$8:$G$31,0,NG$1),OFFSET('Game Board'!$I$8:$I$31,0,NG$1),NY10,OFFSET('Game Board'!$F$8:$F$31,0,NG$1),NY8)+SUMIFS(OFFSET('Game Board'!$G$8:$G$31,0,NG$1),OFFSET('Game Board'!$I$8:$I$31,0,NG$1),NY10,OFFSET('Game Board'!$F$8:$F$31,0,NG$1),NY9)+SUMIFS(OFFSET('Game Board'!$G$8:$G$31,0,NG$1),OFFSET('Game Board'!$I$8:$I$31,0,NG$1),NY10,OFFSET('Game Board'!$F$8:$F$31,0,NG$1),NY11)</f>
        <v>0</v>
      </c>
      <c r="OG10" s="341">
        <f t="shared" ca="1" si="84"/>
        <v>0</v>
      </c>
      <c r="OH10" s="341">
        <f t="shared" ca="1" si="85"/>
        <v>3</v>
      </c>
      <c r="OI10" s="341">
        <f t="shared" ref="OI10" ca="1" si="1099">IF(NY10&lt;&gt;"",SUMPRODUCT((NX8:NX11=NX10)*(OH8:OH11&gt;OH10)*1),0)</f>
        <v>0</v>
      </c>
      <c r="OJ10" s="341">
        <f t="shared" ref="OJ10" ca="1" si="1100">IF(NY10&lt;&gt;"",SUMPRODUCT((OI8:OI11=OI10)*(OG8:OG11&gt;OG10)*1),0)</f>
        <v>0</v>
      </c>
      <c r="OK10" s="341">
        <f t="shared" ca="1" si="88"/>
        <v>0</v>
      </c>
      <c r="OL10" s="341">
        <f t="shared" ref="OL10" ca="1" si="1101">IF(NY10&lt;&gt;"",SUMPRODUCT((OK8:OK11=OK10)*(OI8:OI11=OI10)*(OE8:OE11&gt;OE10)*1),0)</f>
        <v>0</v>
      </c>
      <c r="OM10" s="341">
        <f t="shared" ca="1" si="90"/>
        <v>1</v>
      </c>
      <c r="ON10" s="341">
        <f ca="1">SUMPRODUCT((OFFSET('Game Board'!$F$8:$F$31,0,NG$1)=NZ10)*(OFFSET('Game Board'!$I$8:$I$31,0,NG$1)=NZ9)*(OFFSET('Game Board'!$G$8:$G$31,0,NG$1)&gt;OFFSET('Game Board'!$H$8:$H$31,0,NG$1))*1)+SUMPRODUCT((OFFSET('Game Board'!$I$8:$I$31,0,NG$1)=NZ10)*(OFFSET('Game Board'!$F$8:$F$31,0,NG$1)=NZ9)*(OFFSET('Game Board'!$H$8:$H$31,0,NG$1)&gt;OFFSET('Game Board'!$G$8:$G$31,0,NG$1))*1)+SUMPRODUCT((OFFSET('Game Board'!$F$8:$F$31,0,NG$1)=NZ10)*(OFFSET('Game Board'!$I$8:$I$31,0,NG$1)=NZ11)*(OFFSET('Game Board'!$G$8:$G$31,0,NG$1)&gt;OFFSET('Game Board'!$H$8:$H$31,0,NG$1))*1)+SUMPRODUCT((OFFSET('Game Board'!$I$8:$I$31,0,NG$1)=NZ10)*(OFFSET('Game Board'!$F$8:$F$31,0,NG$1)=NZ11)*(OFFSET('Game Board'!$H$8:$H$31,0,NG$1)&gt;OFFSET('Game Board'!$G$8:$G$31,0,NG$1))*1)</f>
        <v>0</v>
      </c>
      <c r="OO10" s="341">
        <f ca="1">SUMPRODUCT((OFFSET('Game Board'!$F$8:$F$31,0,NG$1)=NZ10)*(OFFSET('Game Board'!$I$8:$I$31,0,NG$1)=NZ9)*(OFFSET('Game Board'!$G$8:$G$31,0,NG$1)=OFFSET('Game Board'!$H$8:$H$31,0,NG$1))*1)+SUMPRODUCT((OFFSET('Game Board'!$I$8:$I$31,0,NG$1)=NZ10)*(OFFSET('Game Board'!$F$8:$F$31,0,NG$1)=NZ9)*(OFFSET('Game Board'!$G$8:$G$31,0,NG$1)=OFFSET('Game Board'!$H$8:$H$31,0,NG$1))*1)+SUMPRODUCT((OFFSET('Game Board'!$F$8:$F$31,0,NG$1)=NZ10)*(OFFSET('Game Board'!$I$8:$I$31,0,NG$1)=NZ11)*(OFFSET('Game Board'!$G$8:$G$31,0,NG$1)=OFFSET('Game Board'!$H$8:$H$31,0,NG$1))*1)+SUMPRODUCT((OFFSET('Game Board'!$I$8:$I$31,0,NG$1)=NZ10)*(OFFSET('Game Board'!$F$8:$F$31,0,NG$1)=NZ11)*(OFFSET('Game Board'!$G$8:$G$31,0,NG$1)=OFFSET('Game Board'!$H$8:$H$31,0,NG$1))*1)</f>
        <v>0</v>
      </c>
      <c r="OP10" s="341">
        <f ca="1">SUMPRODUCT((OFFSET('Game Board'!$F$8:$F$31,0,NG$1)=NZ10)*(OFFSET('Game Board'!$I$8:$I$31,0,NG$1)=NZ9)*(OFFSET('Game Board'!$G$8:$G$31,0,NG$1)&lt;OFFSET('Game Board'!$H$8:$H$31,0,NG$1))*1)+SUMPRODUCT((OFFSET('Game Board'!$I$8:$I$31,0,NG$1)=NZ10)*(OFFSET('Game Board'!$F$8:$F$31,0,NG$1)=NZ9)*(OFFSET('Game Board'!$H$8:$H$31,0,NG$1)&lt;OFFSET('Game Board'!$G$8:$G$31,0,NG$1))*1)+SUMPRODUCT((OFFSET('Game Board'!$F$8:$F$31,0,NG$1)=NZ10)*(OFFSET('Game Board'!$I$8:$I$31,0,NG$1)=NZ11)*(OFFSET('Game Board'!$G$8:$G$31,0,NG$1)&lt;OFFSET('Game Board'!$H$8:$H$31,0,NG$1))*1)+SUMPRODUCT((OFFSET('Game Board'!$I$8:$I$31,0,NG$1)=NZ10)*(OFFSET('Game Board'!$F$8:$F$31,0,NG$1)=NZ11)*(OFFSET('Game Board'!$H$8:$H$31,0,NG$1)&lt;OFFSET('Game Board'!$G$8:$G$31,0,NG$1))*1)</f>
        <v>0</v>
      </c>
      <c r="OQ10" s="341">
        <f ca="1">SUMIFS(OFFSET('Game Board'!$G$8:$G$31,0,NG$1),OFFSET('Game Board'!$F$8:$F$31,0,NG$1),NZ10,OFFSET('Game Board'!$I$8:$I$31,0,NG$1),NZ9)+SUMIFS(OFFSET('Game Board'!$G$8:$G$31,0,NG$1),OFFSET('Game Board'!$F$8:$F$31,0,NG$1),NZ10,OFFSET('Game Board'!$I$8:$I$31,0,NG$1),NZ11)+SUMIFS(OFFSET('Game Board'!$H$8:$H$31,0,NG$1),OFFSET('Game Board'!$I$8:$I$31,0,NG$1),NZ10,OFFSET('Game Board'!$F$8:$F$31,0,NG$1),NZ9)+SUMIFS(OFFSET('Game Board'!$H$8:$H$31,0,NG$1),OFFSET('Game Board'!$I$8:$I$31,0,NG$1),NZ10,OFFSET('Game Board'!$F$8:$F$31,0,NG$1),NZ11)</f>
        <v>0</v>
      </c>
      <c r="OR10" s="341">
        <f ca="1">SUMIFS(OFFSET('Game Board'!$H$8:$H$31,0,NG$1),OFFSET('Game Board'!$F$8:$F$31,0,NG$1),NZ10,OFFSET('Game Board'!$I$8:$I$31,0,NG$1),NZ9)+SUMIFS(OFFSET('Game Board'!$H$8:$H$31,0,NG$1),OFFSET('Game Board'!$F$8:$F$31,0,NG$1),NZ10,OFFSET('Game Board'!$I$8:$I$31,0,NG$1),NZ11)+SUMIFS(OFFSET('Game Board'!$G$8:$G$31,0,NG$1),OFFSET('Game Board'!$I$8:$I$31,0,NG$1),NZ10,OFFSET('Game Board'!$F$8:$F$31,0,NG$1),NZ9)+SUMIFS(OFFSET('Game Board'!$G$8:$G$31,0,NG$1),OFFSET('Game Board'!$I$8:$I$31,0,NG$1),NZ10,OFFSET('Game Board'!$F$8:$F$31,0,NG$1),NZ11)</f>
        <v>0</v>
      </c>
      <c r="OS10" s="341">
        <f t="shared" ca="1" si="303"/>
        <v>0</v>
      </c>
      <c r="OT10" s="341">
        <f t="shared" ca="1" si="304"/>
        <v>0</v>
      </c>
      <c r="OU10" s="341">
        <f t="shared" ref="OU10" ca="1" si="1102">IF(NZ10&lt;&gt;"",SUMPRODUCT((NX8:NX11=NX10)*(OT8:OT11&gt;OT10)*1),0)</f>
        <v>0</v>
      </c>
      <c r="OV10" s="341">
        <f t="shared" ref="OV10" ca="1" si="1103">IF(NZ10&lt;&gt;"",SUMPRODUCT((OU8:OU11=OU10)*(OS8:OS11&gt;OS10)*1),0)</f>
        <v>0</v>
      </c>
      <c r="OW10" s="341">
        <f t="shared" ca="1" si="307"/>
        <v>0</v>
      </c>
      <c r="OX10" s="341">
        <f t="shared" ref="OX10" ca="1" si="1104">IF(NZ10&lt;&gt;"",SUMPRODUCT((OW8:OW11=OW10)*(OU8:OU11=OU10)*(OQ8:OQ11&gt;OQ10)*1),0)</f>
        <v>0</v>
      </c>
      <c r="OY10" s="341">
        <f t="shared" ca="1" si="91"/>
        <v>1</v>
      </c>
      <c r="OZ10" s="341">
        <f ca="1">SUMPRODUCT((OFFSET('Game Board'!$F$8:$F$31,0,NG$1)=OA10)*(OFFSET('Game Board'!$I$8:$I$31,0,NG$1)=OA11)*(OFFSET('Game Board'!$G$8:$G$31,0,NG$1)&gt;OFFSET('Game Board'!$H$8:$H$31,0,NG$1))*1)+SUMPRODUCT((OFFSET('Game Board'!$I$8:$I$31,0,NG$1)=OA10)*(OFFSET('Game Board'!$F$8:$F$31,0,NG$1)=OA11)*(OFFSET('Game Board'!$H$8:$H$31,0,NG$1)&gt;OFFSET('Game Board'!$G$8:$G$31,0,NG$1))*1)</f>
        <v>0</v>
      </c>
      <c r="PA10" s="341">
        <f ca="1">SUMPRODUCT((OFFSET('Game Board'!$F$8:$F$31,0,NG$1)=OA10)*(OFFSET('Game Board'!$I$8:$I$31,0,NG$1)=OA11)*(OFFSET('Game Board'!$G$8:$G$31,0,NG$1)=OFFSET('Game Board'!$H$8:$H$31,0,NG$1))*1)+SUMPRODUCT((OFFSET('Game Board'!$I$8:$I$31,0,NG$1)=OA10)*(OFFSET('Game Board'!$F$8:$F$31,0,NG$1)=OA11)*(OFFSET('Game Board'!$H$8:$H$31,0,NG$1)=OFFSET('Game Board'!$G$8:$G$31,0,NG$1))*1)</f>
        <v>0</v>
      </c>
      <c r="PB10" s="341">
        <f ca="1">SUMPRODUCT((OFFSET('Game Board'!$F$8:$F$31,0,NG$1)=OA10)*(OFFSET('Game Board'!$I$8:$I$31,0,NG$1)=OA11)*(OFFSET('Game Board'!$G$8:$G$31,0,NG$1)&lt;OFFSET('Game Board'!$H$8:$H$31,0,NG$1))*1)+SUMPRODUCT((OFFSET('Game Board'!$I$8:$I$31,0,NG$1)=OA10)*(OFFSET('Game Board'!$F$8:$F$31,0,NG$1)=OA11)*(OFFSET('Game Board'!$H$8:$H$31,0,NG$1)&lt;OFFSET('Game Board'!$G$8:$G$31,0,NG$1))*1)</f>
        <v>0</v>
      </c>
      <c r="PC10" s="341">
        <f ca="1">SUMIFS(OFFSET('Game Board'!$G$8:$G$31,0,NG$1),OFFSET('Game Board'!$F$8:$F$31,0,NG$1),OA10,OFFSET('Game Board'!$I$8:$I$31,0,NG$1),OA11)+SUMIFS(OFFSET('Game Board'!$H$8:$H$31,0,NG$1),OFFSET('Game Board'!$I$8:$I$31,0,NG$1),OA10,OFFSET('Game Board'!$F$8:$F$31,0,NG$1),OA11)</f>
        <v>0</v>
      </c>
      <c r="PD10" s="341">
        <f ca="1">SUMIFS(OFFSET('Game Board'!$H$8:$H$31,0,NG$1),OFFSET('Game Board'!$F$8:$F$31,0,NG$1),OA10,OFFSET('Game Board'!$I$8:$I$31,0,NG$1),OA11)+SUMIFS(OFFSET('Game Board'!$G$8:$G$31,0,NG$1),OFFSET('Game Board'!$I$8:$I$31,0,NG$1),OA10,OFFSET('Game Board'!$F$8:$F$31,0,NG$1),OA11)</f>
        <v>0</v>
      </c>
      <c r="PE10" s="341">
        <f t="shared" ref="PE10:PE11" ca="1" si="1105">PC10-PD10</f>
        <v>0</v>
      </c>
      <c r="PF10" s="341">
        <f t="shared" ref="PF10:PF11" ca="1" si="1106">PA10*1+OZ10*3</f>
        <v>0</v>
      </c>
      <c r="PG10" s="341">
        <f t="shared" ref="PG10" ca="1" si="1107">IF(OA10&lt;&gt;"",SUMPRODUCT((OJ8:OJ11=OJ10)*(PF8:PF11&gt;PF10)*1),0)</f>
        <v>0</v>
      </c>
      <c r="PH10" s="341">
        <f t="shared" ref="PH10" ca="1" si="1108">IF(OA10&lt;&gt;"",SUMPRODUCT((PG8:PG11=PG10)*(PE8:PE11&gt;PE10)*1),0)</f>
        <v>0</v>
      </c>
      <c r="PI10" s="341">
        <f t="shared" ref="PI10:PI11" ca="1" si="1109">PG10+PH10</f>
        <v>0</v>
      </c>
      <c r="PJ10" s="341">
        <f t="shared" ref="PJ10" ca="1" si="1110">IF(OA10&lt;&gt;"",SUMPRODUCT((PI8:PI11=PI10)*(PG8:PG11=PG10)*(PC8:PC11&gt;PC10)*1),0)</f>
        <v>0</v>
      </c>
      <c r="PK10" s="341">
        <f t="shared" ca="1" si="92"/>
        <v>1</v>
      </c>
      <c r="PL10" s="341">
        <f t="shared" ref="PL10" ca="1" si="1111">SUMPRODUCT((PK8:PK11=PK10)*(NN8:NN11&gt;NN10)*1)</f>
        <v>2</v>
      </c>
      <c r="PM10" s="341">
        <f t="shared" ca="1" si="94"/>
        <v>3</v>
      </c>
      <c r="PN10" s="341" t="str">
        <f t="shared" si="310"/>
        <v>Iraq</v>
      </c>
      <c r="PO10" s="341">
        <f t="shared" ca="1" si="95"/>
        <v>0</v>
      </c>
      <c r="PP10" s="341">
        <f ca="1">SUMPRODUCT((OFFSET('Game Board'!$G$8:$G$31,0,PP$1)&lt;&gt;"")*(OFFSET('Game Board'!$F$8:$F$31,0,PP$1)=$C10)*(OFFSET('Game Board'!$G$8:$G$31,0,PP$1)&gt;OFFSET('Game Board'!$H$8:$H$31,0,PP$1))*1)+SUMPRODUCT((OFFSET('Game Board'!$G$8:$G$31,0,PP$1)&lt;&gt;"")*(OFFSET('Game Board'!$I$8:$I$31,0,PP$1)=$C10)*(OFFSET('Game Board'!$H$8:$H$31,0,PP$1)&gt;OFFSET('Game Board'!$G$8:$G$31,0,PP$1))*1)</f>
        <v>0</v>
      </c>
      <c r="PQ10" s="341">
        <f ca="1">SUMPRODUCT((OFFSET('Game Board'!$G$8:$G$31,0,PP$1)&lt;&gt;"")*(OFFSET('Game Board'!$F$8:$F$31,0,PP$1)=$C10)*(OFFSET('Game Board'!$G$8:$G$31,0,PP$1)=OFFSET('Game Board'!$H$8:$H$31,0,PP$1))*1)+SUMPRODUCT((OFFSET('Game Board'!$G$8:$G$31,0,PP$1)&lt;&gt;"")*(OFFSET('Game Board'!$I$8:$I$31,0,PP$1)=$C10)*(OFFSET('Game Board'!$G$8:$G$31,0,PP$1)=OFFSET('Game Board'!$H$8:$H$31,0,PP$1))*1)</f>
        <v>0</v>
      </c>
      <c r="PR10" s="341">
        <f ca="1">SUMPRODUCT((OFFSET('Game Board'!$G$8:$G$31,0,PP$1)&lt;&gt;"")*(OFFSET('Game Board'!$F$8:$F$31,0,PP$1)=$C10)*(OFFSET('Game Board'!$G$8:$G$31,0,PP$1)&lt;OFFSET('Game Board'!$H$8:$H$31,0,PP$1))*1)+SUMPRODUCT((OFFSET('Game Board'!$G$8:$G$31,0,PP$1)&lt;&gt;"")*(OFFSET('Game Board'!$I$8:$I$31,0,PP$1)=$C10)*(OFFSET('Game Board'!$H$8:$H$31,0,PP$1)&lt;OFFSET('Game Board'!$G$8:$G$31,0,PP$1))*1)</f>
        <v>0</v>
      </c>
      <c r="PS10" s="341">
        <f ca="1">SUMIF(OFFSET('Game Board'!$F$8:$F$31,0,PP$1),$C10,OFFSET('Game Board'!$G$8:$G$31,0,PP$1))+SUMIF(OFFSET('Game Board'!$I$8:$I$31,0,PP$1),$C10,OFFSET('Game Board'!$H$8:$H$31,0,PP$1))</f>
        <v>0</v>
      </c>
      <c r="PT10" s="341">
        <f ca="1">SUMIF(OFFSET('Game Board'!$F$8:$F$31,0,PP$1),$C10,OFFSET('Game Board'!$H$8:$H$31,0,PP$1))+SUMIF(OFFSET('Game Board'!$I$8:$I$31,0,PP$1),$C10,OFFSET('Game Board'!$G$8:$G$31,0,PP$1))</f>
        <v>0</v>
      </c>
      <c r="PU10" s="341">
        <f t="shared" ca="1" si="96"/>
        <v>0</v>
      </c>
      <c r="PV10" s="341">
        <f t="shared" ca="1" si="97"/>
        <v>0</v>
      </c>
      <c r="PW10" s="341">
        <f t="shared" ca="1" si="311"/>
        <v>10</v>
      </c>
      <c r="PX10" s="341">
        <f>'Tournament Setup'!$F12</f>
        <v>0</v>
      </c>
      <c r="PY10" s="341">
        <f t="shared" ref="PY10" ca="1" si="1112">RANK(PV10,PV8:PV11)</f>
        <v>1</v>
      </c>
      <c r="PZ10" s="341">
        <f t="shared" ref="PZ10" ca="1" si="1113">SUMPRODUCT((PY8:PY11=PY10)*(PU8:PU11&gt;PU10)*1)</f>
        <v>0</v>
      </c>
      <c r="QA10" s="341">
        <f t="shared" ca="1" si="100"/>
        <v>1</v>
      </c>
      <c r="QB10" s="341">
        <f t="shared" ref="QB10" ca="1" si="1114">SUMPRODUCT((PY8:PY11=PY10)*(PU8:PU11=PU10)*(PS8:PS11&gt;PS10)*1)</f>
        <v>0</v>
      </c>
      <c r="QC10" s="341">
        <f t="shared" ca="1" si="102"/>
        <v>1</v>
      </c>
      <c r="QD10" s="341">
        <f t="shared" ref="QD10" ca="1" si="1115">RANK(QC10,QC8:QC11,1)+COUNTIF(QC8:QC10,QC10)-1</f>
        <v>3</v>
      </c>
      <c r="QE10" s="341">
        <v>3</v>
      </c>
      <c r="QF10" s="341" t="str">
        <f t="shared" ref="QF10" ca="1" si="1116">INDEX(PN8:PN11,MATCH(QE10,QD8:QD11,0),0)</f>
        <v>Iraq</v>
      </c>
      <c r="QG10" s="341">
        <f t="shared" ref="QG10" ca="1" si="1117">INDEX(QC8:QC11,MATCH(QF10,PN8:PN11,0),0)</f>
        <v>1</v>
      </c>
      <c r="QH10" s="341" t="str">
        <f t="shared" ref="QH10:QH11" ca="1" si="1118">IF(AND(QH9&lt;&gt;"",QG10=1),QF10,"")</f>
        <v>Iraq</v>
      </c>
      <c r="QI10" s="341" t="str">
        <f t="shared" ref="QI10" ca="1" si="1119">IF(QI9&lt;&gt;"",QF10,"")</f>
        <v/>
      </c>
      <c r="QJ10" s="341" t="str">
        <f t="shared" ref="QJ10" ca="1" si="1120">IF(QG11=3,QF10,"")</f>
        <v/>
      </c>
      <c r="QK10" s="341">
        <f ca="1">SUMPRODUCT((OFFSET('Game Board'!$F$8:$F$31,0,PP$1)=QH10)*(OFFSET('Game Board'!$I$8:$I$31,0,PP$1)=QH8)*(OFFSET('Game Board'!$G$8:$G$31,0,PP$1)&gt;OFFSET('Game Board'!$H$8:$H$31,0,PP$1))*1)+SUMPRODUCT((OFFSET('Game Board'!$I$8:$I$31,0,PP$1)=QH10)*(OFFSET('Game Board'!$F$8:$F$31,0,PP$1)=QH8)*(OFFSET('Game Board'!$H$8:$H$31,0,PP$1)&gt;OFFSET('Game Board'!$G$8:$G$31,0,PP$1))*1)+SUMPRODUCT((OFFSET('Game Board'!$F$8:$F$31,0,PP$1)=QH10)*(OFFSET('Game Board'!$I$8:$I$31,0,PP$1)=QH9)*(OFFSET('Game Board'!$G$8:$G$31,0,PP$1)&gt;OFFSET('Game Board'!$H$8:$H$31,0,PP$1))*1)+SUMPRODUCT((OFFSET('Game Board'!$I$8:$I$31,0,PP$1)=QH10)*(OFFSET('Game Board'!$F$8:$F$31,0,PP$1)=QH9)*(OFFSET('Game Board'!$H$8:$H$31,0,PP$1)&gt;OFFSET('Game Board'!$G$8:$G$31,0,PP$1))*1)+SUMPRODUCT((OFFSET('Game Board'!$F$8:$F$31,0,PP$1)=QH10)*(OFFSET('Game Board'!$I$8:$I$31,0,PP$1)=QH11)*(OFFSET('Game Board'!$G$8:$G$31,0,PP$1)&gt;OFFSET('Game Board'!$H$8:$H$31,0,PP$1))*1)+SUMPRODUCT((OFFSET('Game Board'!$I$8:$I$31,0,PP$1)=QH10)*(OFFSET('Game Board'!$F$8:$F$31,0,PP$1)=QH11)*(OFFSET('Game Board'!$H$8:$H$31,0,PP$1)&gt;OFFSET('Game Board'!$G$8:$G$31,0,PP$1))*1)</f>
        <v>0</v>
      </c>
      <c r="QL10" s="341">
        <f ca="1">SUMPRODUCT((OFFSET('Game Board'!$F$8:$F$31,0,PP$1)=QH10)*(OFFSET('Game Board'!$I$8:$I$31,0,PP$1)=QH8)*(OFFSET('Game Board'!$G$8:$G$31,0,PP$1)=OFFSET('Game Board'!$H$8:$H$31,0,PP$1))*1)+SUMPRODUCT((OFFSET('Game Board'!$I$8:$I$31,0,PP$1)=QH10)*(OFFSET('Game Board'!$F$8:$F$31,0,PP$1)=QH8)*(OFFSET('Game Board'!$G$8:$G$31,0,PP$1)=OFFSET('Game Board'!$H$8:$H$31,0,PP$1))*1)+SUMPRODUCT((OFFSET('Game Board'!$F$8:$F$31,0,PP$1)=QH10)*(OFFSET('Game Board'!$I$8:$I$31,0,PP$1)=QH9)*(OFFSET('Game Board'!$G$8:$G$31,0,PP$1)=OFFSET('Game Board'!$H$8:$H$31,0,PP$1))*1)+SUMPRODUCT((OFFSET('Game Board'!$I$8:$I$31,0,PP$1)=QH10)*(OFFSET('Game Board'!$F$8:$F$31,0,PP$1)=QH9)*(OFFSET('Game Board'!$G$8:$G$31,0,PP$1)=OFFSET('Game Board'!$H$8:$H$31,0,PP$1))*1)+SUMPRODUCT((OFFSET('Game Board'!$F$8:$F$31,0,PP$1)=QH10)*(OFFSET('Game Board'!$I$8:$I$31,0,PP$1)=QH11)*(OFFSET('Game Board'!$G$8:$G$31,0,PP$1)=OFFSET('Game Board'!$H$8:$H$31,0,PP$1))*1)+SUMPRODUCT((OFFSET('Game Board'!$I$8:$I$31,0,PP$1)=QH10)*(OFFSET('Game Board'!$F$8:$F$31,0,PP$1)=QH11)*(OFFSET('Game Board'!$G$8:$G$31,0,PP$1)=OFFSET('Game Board'!$H$8:$H$31,0,PP$1))*1)</f>
        <v>3</v>
      </c>
      <c r="QM10" s="341">
        <f ca="1">SUMPRODUCT((OFFSET('Game Board'!$F$8:$F$31,0,PP$1)=QH10)*(OFFSET('Game Board'!$I$8:$I$31,0,PP$1)=QH8)*(OFFSET('Game Board'!$G$8:$G$31,0,PP$1)&lt;OFFSET('Game Board'!$H$8:$H$31,0,PP$1))*1)+SUMPRODUCT((OFFSET('Game Board'!$I$8:$I$31,0,PP$1)=QH10)*(OFFSET('Game Board'!$F$8:$F$31,0,PP$1)=QH8)*(OFFSET('Game Board'!$H$8:$H$31,0,PP$1)&lt;OFFSET('Game Board'!$G$8:$G$31,0,PP$1))*1)+SUMPRODUCT((OFFSET('Game Board'!$F$8:$F$31,0,PP$1)=QH10)*(OFFSET('Game Board'!$I$8:$I$31,0,PP$1)=QH9)*(OFFSET('Game Board'!$G$8:$G$31,0,PP$1)&lt;OFFSET('Game Board'!$H$8:$H$31,0,PP$1))*1)+SUMPRODUCT((OFFSET('Game Board'!$I$8:$I$31,0,PP$1)=QH10)*(OFFSET('Game Board'!$F$8:$F$31,0,PP$1)=QH9)*(OFFSET('Game Board'!$H$8:$H$31,0,PP$1)&lt;OFFSET('Game Board'!$G$8:$G$31,0,PP$1))*1)+SUMPRODUCT((OFFSET('Game Board'!$F$8:$F$31,0,PP$1)=QH10)*(OFFSET('Game Board'!$I$8:$I$31,0,PP$1)=QH11)*(OFFSET('Game Board'!$G$8:$G$31,0,PP$1)&lt;OFFSET('Game Board'!$H$8:$H$31,0,PP$1))*1)+SUMPRODUCT((OFFSET('Game Board'!$I$8:$I$31,0,PP$1)=QH10)*(OFFSET('Game Board'!$F$8:$F$31,0,PP$1)=QH11)*(OFFSET('Game Board'!$H$8:$H$31,0,PP$1)&lt;OFFSET('Game Board'!$G$8:$G$31,0,PP$1))*1)</f>
        <v>0</v>
      </c>
      <c r="QN10" s="341">
        <f ca="1">SUMIFS(OFFSET('Game Board'!$G$8:$G$31,0,PP$1),OFFSET('Game Board'!$F$8:$F$31,0,PP$1),QH10,OFFSET('Game Board'!$I$8:$I$31,0,PP$1),QH8)+SUMIFS(OFFSET('Game Board'!$G$8:$G$31,0,PP$1),OFFSET('Game Board'!$F$8:$F$31,0,PP$1),QH10,OFFSET('Game Board'!$I$8:$I$31,0,PP$1),QH9)+SUMIFS(OFFSET('Game Board'!$G$8:$G$31,0,PP$1),OFFSET('Game Board'!$F$8:$F$31,0,PP$1),QH10,OFFSET('Game Board'!$I$8:$I$31,0,PP$1),QH11)+SUMIFS(OFFSET('Game Board'!$H$8:$H$31,0,PP$1),OFFSET('Game Board'!$I$8:$I$31,0,PP$1),QH10,OFFSET('Game Board'!$F$8:$F$31,0,PP$1),QH8)+SUMIFS(OFFSET('Game Board'!$H$8:$H$31,0,PP$1),OFFSET('Game Board'!$I$8:$I$31,0,PP$1),QH10,OFFSET('Game Board'!$F$8:$F$31,0,PP$1),QH9)+SUMIFS(OFFSET('Game Board'!$H$8:$H$31,0,PP$1),OFFSET('Game Board'!$I$8:$I$31,0,PP$1),QH10,OFFSET('Game Board'!$F$8:$F$31,0,PP$1),QH11)</f>
        <v>0</v>
      </c>
      <c r="QO10" s="341">
        <f ca="1">SUMIFS(OFFSET('Game Board'!$H$8:$H$31,0,PP$1),OFFSET('Game Board'!$F$8:$F$31,0,PP$1),QH10,OFFSET('Game Board'!$I$8:$I$31,0,PP$1),QH8)+SUMIFS(OFFSET('Game Board'!$H$8:$H$31,0,PP$1),OFFSET('Game Board'!$F$8:$F$31,0,PP$1),QH10,OFFSET('Game Board'!$I$8:$I$31,0,PP$1),QH9)+SUMIFS(OFFSET('Game Board'!$H$8:$H$31,0,PP$1),OFFSET('Game Board'!$F$8:$F$31,0,PP$1),QH10,OFFSET('Game Board'!$I$8:$I$31,0,PP$1),QH11)+SUMIFS(OFFSET('Game Board'!$G$8:$G$31,0,PP$1),OFFSET('Game Board'!$I$8:$I$31,0,PP$1),QH10,OFFSET('Game Board'!$F$8:$F$31,0,PP$1),QH8)+SUMIFS(OFFSET('Game Board'!$G$8:$G$31,0,PP$1),OFFSET('Game Board'!$I$8:$I$31,0,PP$1),QH10,OFFSET('Game Board'!$F$8:$F$31,0,PP$1),QH9)+SUMIFS(OFFSET('Game Board'!$G$8:$G$31,0,PP$1),OFFSET('Game Board'!$I$8:$I$31,0,PP$1),QH10,OFFSET('Game Board'!$F$8:$F$31,0,PP$1),QH11)</f>
        <v>0</v>
      </c>
      <c r="QP10" s="341">
        <f t="shared" ca="1" si="107"/>
        <v>0</v>
      </c>
      <c r="QQ10" s="341">
        <f t="shared" ca="1" si="108"/>
        <v>3</v>
      </c>
      <c r="QR10" s="341">
        <f t="shared" ref="QR10" ca="1" si="1121">IF(QH10&lt;&gt;"",SUMPRODUCT((QG8:QG11=QG10)*(QQ8:QQ11&gt;QQ10)*1),0)</f>
        <v>0</v>
      </c>
      <c r="QS10" s="341">
        <f t="shared" ref="QS10" ca="1" si="1122">IF(QH10&lt;&gt;"",SUMPRODUCT((QR8:QR11=QR10)*(QP8:QP11&gt;QP10)*1),0)</f>
        <v>0</v>
      </c>
      <c r="QT10" s="341">
        <f t="shared" ca="1" si="111"/>
        <v>0</v>
      </c>
      <c r="QU10" s="341">
        <f t="shared" ref="QU10" ca="1" si="1123">IF(QH10&lt;&gt;"",SUMPRODUCT((QT8:QT11=QT10)*(QR8:QR11=QR10)*(QN8:QN11&gt;QN10)*1),0)</f>
        <v>0</v>
      </c>
      <c r="QV10" s="341">
        <f t="shared" ca="1" si="113"/>
        <v>1</v>
      </c>
      <c r="QW10" s="341">
        <f ca="1">SUMPRODUCT((OFFSET('Game Board'!$F$8:$F$31,0,PP$1)=QI10)*(OFFSET('Game Board'!$I$8:$I$31,0,PP$1)=QI9)*(OFFSET('Game Board'!$G$8:$G$31,0,PP$1)&gt;OFFSET('Game Board'!$H$8:$H$31,0,PP$1))*1)+SUMPRODUCT((OFFSET('Game Board'!$I$8:$I$31,0,PP$1)=QI10)*(OFFSET('Game Board'!$F$8:$F$31,0,PP$1)=QI9)*(OFFSET('Game Board'!$H$8:$H$31,0,PP$1)&gt;OFFSET('Game Board'!$G$8:$G$31,0,PP$1))*1)+SUMPRODUCT((OFFSET('Game Board'!$F$8:$F$31,0,PP$1)=QI10)*(OFFSET('Game Board'!$I$8:$I$31,0,PP$1)=QI11)*(OFFSET('Game Board'!$G$8:$G$31,0,PP$1)&gt;OFFSET('Game Board'!$H$8:$H$31,0,PP$1))*1)+SUMPRODUCT((OFFSET('Game Board'!$I$8:$I$31,0,PP$1)=QI10)*(OFFSET('Game Board'!$F$8:$F$31,0,PP$1)=QI11)*(OFFSET('Game Board'!$H$8:$H$31,0,PP$1)&gt;OFFSET('Game Board'!$G$8:$G$31,0,PP$1))*1)</f>
        <v>0</v>
      </c>
      <c r="QX10" s="341">
        <f ca="1">SUMPRODUCT((OFFSET('Game Board'!$F$8:$F$31,0,PP$1)=QI10)*(OFFSET('Game Board'!$I$8:$I$31,0,PP$1)=QI9)*(OFFSET('Game Board'!$G$8:$G$31,0,PP$1)=OFFSET('Game Board'!$H$8:$H$31,0,PP$1))*1)+SUMPRODUCT((OFFSET('Game Board'!$I$8:$I$31,0,PP$1)=QI10)*(OFFSET('Game Board'!$F$8:$F$31,0,PP$1)=QI9)*(OFFSET('Game Board'!$G$8:$G$31,0,PP$1)=OFFSET('Game Board'!$H$8:$H$31,0,PP$1))*1)+SUMPRODUCT((OFFSET('Game Board'!$F$8:$F$31,0,PP$1)=QI10)*(OFFSET('Game Board'!$I$8:$I$31,0,PP$1)=QI11)*(OFFSET('Game Board'!$G$8:$G$31,0,PP$1)=OFFSET('Game Board'!$H$8:$H$31,0,PP$1))*1)+SUMPRODUCT((OFFSET('Game Board'!$I$8:$I$31,0,PP$1)=QI10)*(OFFSET('Game Board'!$F$8:$F$31,0,PP$1)=QI11)*(OFFSET('Game Board'!$G$8:$G$31,0,PP$1)=OFFSET('Game Board'!$H$8:$H$31,0,PP$1))*1)</f>
        <v>0</v>
      </c>
      <c r="QY10" s="341">
        <f ca="1">SUMPRODUCT((OFFSET('Game Board'!$F$8:$F$31,0,PP$1)=QI10)*(OFFSET('Game Board'!$I$8:$I$31,0,PP$1)=QI9)*(OFFSET('Game Board'!$G$8:$G$31,0,PP$1)&lt;OFFSET('Game Board'!$H$8:$H$31,0,PP$1))*1)+SUMPRODUCT((OFFSET('Game Board'!$I$8:$I$31,0,PP$1)=QI10)*(OFFSET('Game Board'!$F$8:$F$31,0,PP$1)=QI9)*(OFFSET('Game Board'!$H$8:$H$31,0,PP$1)&lt;OFFSET('Game Board'!$G$8:$G$31,0,PP$1))*1)+SUMPRODUCT((OFFSET('Game Board'!$F$8:$F$31,0,PP$1)=QI10)*(OFFSET('Game Board'!$I$8:$I$31,0,PP$1)=QI11)*(OFFSET('Game Board'!$G$8:$G$31,0,PP$1)&lt;OFFSET('Game Board'!$H$8:$H$31,0,PP$1))*1)+SUMPRODUCT((OFFSET('Game Board'!$I$8:$I$31,0,PP$1)=QI10)*(OFFSET('Game Board'!$F$8:$F$31,0,PP$1)=QI11)*(OFFSET('Game Board'!$H$8:$H$31,0,PP$1)&lt;OFFSET('Game Board'!$G$8:$G$31,0,PP$1))*1)</f>
        <v>0</v>
      </c>
      <c r="QZ10" s="341">
        <f ca="1">SUMIFS(OFFSET('Game Board'!$G$8:$G$31,0,PP$1),OFFSET('Game Board'!$F$8:$F$31,0,PP$1),QI10,OFFSET('Game Board'!$I$8:$I$31,0,PP$1),QI9)+SUMIFS(OFFSET('Game Board'!$G$8:$G$31,0,PP$1),OFFSET('Game Board'!$F$8:$F$31,0,PP$1),QI10,OFFSET('Game Board'!$I$8:$I$31,0,PP$1),QI11)+SUMIFS(OFFSET('Game Board'!$H$8:$H$31,0,PP$1),OFFSET('Game Board'!$I$8:$I$31,0,PP$1),QI10,OFFSET('Game Board'!$F$8:$F$31,0,PP$1),QI9)+SUMIFS(OFFSET('Game Board'!$H$8:$H$31,0,PP$1),OFFSET('Game Board'!$I$8:$I$31,0,PP$1),QI10,OFFSET('Game Board'!$F$8:$F$31,0,PP$1),QI11)</f>
        <v>0</v>
      </c>
      <c r="RA10" s="341">
        <f ca="1">SUMIFS(OFFSET('Game Board'!$H$8:$H$31,0,PP$1),OFFSET('Game Board'!$F$8:$F$31,0,PP$1),QI10,OFFSET('Game Board'!$I$8:$I$31,0,PP$1),QI9)+SUMIFS(OFFSET('Game Board'!$H$8:$H$31,0,PP$1),OFFSET('Game Board'!$F$8:$F$31,0,PP$1),QI10,OFFSET('Game Board'!$I$8:$I$31,0,PP$1),QI11)+SUMIFS(OFFSET('Game Board'!$G$8:$G$31,0,PP$1),OFFSET('Game Board'!$I$8:$I$31,0,PP$1),QI10,OFFSET('Game Board'!$F$8:$F$31,0,PP$1),QI9)+SUMIFS(OFFSET('Game Board'!$G$8:$G$31,0,PP$1),OFFSET('Game Board'!$I$8:$I$31,0,PP$1),QI10,OFFSET('Game Board'!$F$8:$F$31,0,PP$1),QI11)</f>
        <v>0</v>
      </c>
      <c r="RB10" s="341">
        <f t="shared" ca="1" si="323"/>
        <v>0</v>
      </c>
      <c r="RC10" s="341">
        <f t="shared" ca="1" si="324"/>
        <v>0</v>
      </c>
      <c r="RD10" s="341">
        <f t="shared" ref="RD10" ca="1" si="1124">IF(QI10&lt;&gt;"",SUMPRODUCT((QG8:QG11=QG10)*(RC8:RC11&gt;RC10)*1),0)</f>
        <v>0</v>
      </c>
      <c r="RE10" s="341">
        <f t="shared" ref="RE10" ca="1" si="1125">IF(QI10&lt;&gt;"",SUMPRODUCT((RD8:RD11=RD10)*(RB8:RB11&gt;RB10)*1),0)</f>
        <v>0</v>
      </c>
      <c r="RF10" s="341">
        <f t="shared" ca="1" si="327"/>
        <v>0</v>
      </c>
      <c r="RG10" s="341">
        <f t="shared" ref="RG10" ca="1" si="1126">IF(QI10&lt;&gt;"",SUMPRODUCT((RF8:RF11=RF10)*(RD8:RD11=RD10)*(QZ8:QZ11&gt;QZ10)*1),0)</f>
        <v>0</v>
      </c>
      <c r="RH10" s="341">
        <f t="shared" ca="1" si="114"/>
        <v>1</v>
      </c>
      <c r="RI10" s="341">
        <f ca="1">SUMPRODUCT((OFFSET('Game Board'!$F$8:$F$31,0,PP$1)=QJ10)*(OFFSET('Game Board'!$I$8:$I$31,0,PP$1)=QJ11)*(OFFSET('Game Board'!$G$8:$G$31,0,PP$1)&gt;OFFSET('Game Board'!$H$8:$H$31,0,PP$1))*1)+SUMPRODUCT((OFFSET('Game Board'!$I$8:$I$31,0,PP$1)=QJ10)*(OFFSET('Game Board'!$F$8:$F$31,0,PP$1)=QJ11)*(OFFSET('Game Board'!$H$8:$H$31,0,PP$1)&gt;OFFSET('Game Board'!$G$8:$G$31,0,PP$1))*1)</f>
        <v>0</v>
      </c>
      <c r="RJ10" s="341">
        <f ca="1">SUMPRODUCT((OFFSET('Game Board'!$F$8:$F$31,0,PP$1)=QJ10)*(OFFSET('Game Board'!$I$8:$I$31,0,PP$1)=QJ11)*(OFFSET('Game Board'!$G$8:$G$31,0,PP$1)=OFFSET('Game Board'!$H$8:$H$31,0,PP$1))*1)+SUMPRODUCT((OFFSET('Game Board'!$I$8:$I$31,0,PP$1)=QJ10)*(OFFSET('Game Board'!$F$8:$F$31,0,PP$1)=QJ11)*(OFFSET('Game Board'!$H$8:$H$31,0,PP$1)=OFFSET('Game Board'!$G$8:$G$31,0,PP$1))*1)</f>
        <v>0</v>
      </c>
      <c r="RK10" s="341">
        <f ca="1">SUMPRODUCT((OFFSET('Game Board'!$F$8:$F$31,0,PP$1)=QJ10)*(OFFSET('Game Board'!$I$8:$I$31,0,PP$1)=QJ11)*(OFFSET('Game Board'!$G$8:$G$31,0,PP$1)&lt;OFFSET('Game Board'!$H$8:$H$31,0,PP$1))*1)+SUMPRODUCT((OFFSET('Game Board'!$I$8:$I$31,0,PP$1)=QJ10)*(OFFSET('Game Board'!$F$8:$F$31,0,PP$1)=QJ11)*(OFFSET('Game Board'!$H$8:$H$31,0,PP$1)&lt;OFFSET('Game Board'!$G$8:$G$31,0,PP$1))*1)</f>
        <v>0</v>
      </c>
      <c r="RL10" s="341">
        <f ca="1">SUMIFS(OFFSET('Game Board'!$G$8:$G$31,0,PP$1),OFFSET('Game Board'!$F$8:$F$31,0,PP$1),QJ10,OFFSET('Game Board'!$I$8:$I$31,0,PP$1),QJ11)+SUMIFS(OFFSET('Game Board'!$H$8:$H$31,0,PP$1),OFFSET('Game Board'!$I$8:$I$31,0,PP$1),QJ10,OFFSET('Game Board'!$F$8:$F$31,0,PP$1),QJ11)</f>
        <v>0</v>
      </c>
      <c r="RM10" s="341">
        <f ca="1">SUMIFS(OFFSET('Game Board'!$H$8:$H$31,0,PP$1),OFFSET('Game Board'!$F$8:$F$31,0,PP$1),QJ10,OFFSET('Game Board'!$I$8:$I$31,0,PP$1),QJ11)+SUMIFS(OFFSET('Game Board'!$G$8:$G$31,0,PP$1),OFFSET('Game Board'!$I$8:$I$31,0,PP$1),QJ10,OFFSET('Game Board'!$F$8:$F$31,0,PP$1),QJ11)</f>
        <v>0</v>
      </c>
      <c r="RN10" s="341">
        <f t="shared" ref="RN10:RN11" ca="1" si="1127">RL10-RM10</f>
        <v>0</v>
      </c>
      <c r="RO10" s="341">
        <f t="shared" ref="RO10:RO11" ca="1" si="1128">RJ10*1+RI10*3</f>
        <v>0</v>
      </c>
      <c r="RP10" s="341">
        <f t="shared" ref="RP10" ca="1" si="1129">IF(QJ10&lt;&gt;"",SUMPRODUCT((QS8:QS11=QS10)*(RO8:RO11&gt;RO10)*1),0)</f>
        <v>0</v>
      </c>
      <c r="RQ10" s="341">
        <f t="shared" ref="RQ10" ca="1" si="1130">IF(QJ10&lt;&gt;"",SUMPRODUCT((RP8:RP11=RP10)*(RN8:RN11&gt;RN10)*1),0)</f>
        <v>0</v>
      </c>
      <c r="RR10" s="341">
        <f t="shared" ref="RR10:RR11" ca="1" si="1131">RP10+RQ10</f>
        <v>0</v>
      </c>
      <c r="RS10" s="341">
        <f t="shared" ref="RS10" ca="1" si="1132">IF(QJ10&lt;&gt;"",SUMPRODUCT((RR8:RR11=RR10)*(RP8:RP11=RP10)*(RL8:RL11&gt;RL10)*1),0)</f>
        <v>0</v>
      </c>
      <c r="RT10" s="341">
        <f t="shared" ca="1" si="115"/>
        <v>1</v>
      </c>
      <c r="RU10" s="341">
        <f t="shared" ref="RU10" ca="1" si="1133">SUMPRODUCT((RT8:RT11=RT10)*(PW8:PW11&gt;PW10)*1)</f>
        <v>2</v>
      </c>
      <c r="RV10" s="341">
        <f t="shared" ca="1" si="117"/>
        <v>3</v>
      </c>
      <c r="RW10" s="341" t="str">
        <f t="shared" si="330"/>
        <v>Iraq</v>
      </c>
      <c r="RX10" s="341">
        <f t="shared" ca="1" si="118"/>
        <v>0</v>
      </c>
      <c r="RY10" s="341">
        <f ca="1">SUMPRODUCT((OFFSET('Game Board'!$G$8:$G$31,0,RY$1)&lt;&gt;"")*(OFFSET('Game Board'!$F$8:$F$31,0,RY$1)=$C10)*(OFFSET('Game Board'!$G$8:$G$31,0,RY$1)&gt;OFFSET('Game Board'!$H$8:$H$31,0,RY$1))*1)+SUMPRODUCT((OFFSET('Game Board'!$G$8:$G$31,0,RY$1)&lt;&gt;"")*(OFFSET('Game Board'!$I$8:$I$31,0,RY$1)=$C10)*(OFFSET('Game Board'!$H$8:$H$31,0,RY$1)&gt;OFFSET('Game Board'!$G$8:$G$31,0,RY$1))*1)</f>
        <v>0</v>
      </c>
      <c r="RZ10" s="341">
        <f ca="1">SUMPRODUCT((OFFSET('Game Board'!$G$8:$G$31,0,RY$1)&lt;&gt;"")*(OFFSET('Game Board'!$F$8:$F$31,0,RY$1)=$C10)*(OFFSET('Game Board'!$G$8:$G$31,0,RY$1)=OFFSET('Game Board'!$H$8:$H$31,0,RY$1))*1)+SUMPRODUCT((OFFSET('Game Board'!$G$8:$G$31,0,RY$1)&lt;&gt;"")*(OFFSET('Game Board'!$I$8:$I$31,0,RY$1)=$C10)*(OFFSET('Game Board'!$G$8:$G$31,0,RY$1)=OFFSET('Game Board'!$H$8:$H$31,0,RY$1))*1)</f>
        <v>0</v>
      </c>
      <c r="SA10" s="341">
        <f ca="1">SUMPRODUCT((OFFSET('Game Board'!$G$8:$G$31,0,RY$1)&lt;&gt;"")*(OFFSET('Game Board'!$F$8:$F$31,0,RY$1)=$C10)*(OFFSET('Game Board'!$G$8:$G$31,0,RY$1)&lt;OFFSET('Game Board'!$H$8:$H$31,0,RY$1))*1)+SUMPRODUCT((OFFSET('Game Board'!$G$8:$G$31,0,RY$1)&lt;&gt;"")*(OFFSET('Game Board'!$I$8:$I$31,0,RY$1)=$C10)*(OFFSET('Game Board'!$H$8:$H$31,0,RY$1)&lt;OFFSET('Game Board'!$G$8:$G$31,0,RY$1))*1)</f>
        <v>0</v>
      </c>
      <c r="SB10" s="341">
        <f ca="1">SUMIF(OFFSET('Game Board'!$F$8:$F$31,0,RY$1),$C10,OFFSET('Game Board'!$G$8:$G$31,0,RY$1))+SUMIF(OFFSET('Game Board'!$I$8:$I$31,0,RY$1),$C10,OFFSET('Game Board'!$H$8:$H$31,0,RY$1))</f>
        <v>0</v>
      </c>
      <c r="SC10" s="341">
        <f ca="1">SUMIF(OFFSET('Game Board'!$F$8:$F$31,0,RY$1),$C10,OFFSET('Game Board'!$H$8:$H$31,0,RY$1))+SUMIF(OFFSET('Game Board'!$I$8:$I$31,0,RY$1),$C10,OFFSET('Game Board'!$G$8:$G$31,0,RY$1))</f>
        <v>0</v>
      </c>
      <c r="SD10" s="341">
        <f t="shared" ca="1" si="119"/>
        <v>0</v>
      </c>
      <c r="SE10" s="341">
        <f t="shared" ca="1" si="120"/>
        <v>0</v>
      </c>
      <c r="SF10" s="341">
        <f t="shared" ca="1" si="331"/>
        <v>10</v>
      </c>
      <c r="SG10" s="341">
        <f>'Tournament Setup'!$F12</f>
        <v>0</v>
      </c>
      <c r="SH10" s="341">
        <f t="shared" ref="SH10" ca="1" si="1134">RANK(SE10,SE8:SE11)</f>
        <v>1</v>
      </c>
      <c r="SI10" s="341">
        <f t="shared" ref="SI10" ca="1" si="1135">SUMPRODUCT((SH8:SH11=SH10)*(SD8:SD11&gt;SD10)*1)</f>
        <v>0</v>
      </c>
      <c r="SJ10" s="341">
        <f t="shared" ca="1" si="123"/>
        <v>1</v>
      </c>
      <c r="SK10" s="341">
        <f t="shared" ref="SK10" ca="1" si="1136">SUMPRODUCT((SH8:SH11=SH10)*(SD8:SD11=SD10)*(SB8:SB11&gt;SB10)*1)</f>
        <v>0</v>
      </c>
      <c r="SL10" s="341">
        <f t="shared" ca="1" si="125"/>
        <v>1</v>
      </c>
      <c r="SM10" s="341">
        <f t="shared" ref="SM10" ca="1" si="1137">RANK(SL10,SL8:SL11,1)+COUNTIF(SL8:SL10,SL10)-1</f>
        <v>3</v>
      </c>
      <c r="SN10" s="341">
        <v>3</v>
      </c>
      <c r="SO10" s="341" t="str">
        <f t="shared" ref="SO10" ca="1" si="1138">INDEX(RW8:RW11,MATCH(SN10,SM8:SM11,0),0)</f>
        <v>Iraq</v>
      </c>
      <c r="SP10" s="341">
        <f t="shared" ref="SP10" ca="1" si="1139">INDEX(SL8:SL11,MATCH(SO10,RW8:RW11,0),0)</f>
        <v>1</v>
      </c>
      <c r="SQ10" s="341" t="str">
        <f t="shared" ref="SQ10:SQ11" ca="1" si="1140">IF(AND(SQ9&lt;&gt;"",SP10=1),SO10,"")</f>
        <v>Iraq</v>
      </c>
      <c r="SR10" s="341" t="str">
        <f t="shared" ref="SR10" ca="1" si="1141">IF(SR9&lt;&gt;"",SO10,"")</f>
        <v/>
      </c>
      <c r="SS10" s="341" t="str">
        <f t="shared" ref="SS10" ca="1" si="1142">IF(SP11=3,SO10,"")</f>
        <v/>
      </c>
      <c r="ST10" s="341">
        <f ca="1">SUMPRODUCT((OFFSET('Game Board'!$F$8:$F$31,0,RY$1)=SQ10)*(OFFSET('Game Board'!$I$8:$I$31,0,RY$1)=SQ8)*(OFFSET('Game Board'!$G$8:$G$31,0,RY$1)&gt;OFFSET('Game Board'!$H$8:$H$31,0,RY$1))*1)+SUMPRODUCT((OFFSET('Game Board'!$I$8:$I$31,0,RY$1)=SQ10)*(OFFSET('Game Board'!$F$8:$F$31,0,RY$1)=SQ8)*(OFFSET('Game Board'!$H$8:$H$31,0,RY$1)&gt;OFFSET('Game Board'!$G$8:$G$31,0,RY$1))*1)+SUMPRODUCT((OFFSET('Game Board'!$F$8:$F$31,0,RY$1)=SQ10)*(OFFSET('Game Board'!$I$8:$I$31,0,RY$1)=SQ9)*(OFFSET('Game Board'!$G$8:$G$31,0,RY$1)&gt;OFFSET('Game Board'!$H$8:$H$31,0,RY$1))*1)+SUMPRODUCT((OFFSET('Game Board'!$I$8:$I$31,0,RY$1)=SQ10)*(OFFSET('Game Board'!$F$8:$F$31,0,RY$1)=SQ9)*(OFFSET('Game Board'!$H$8:$H$31,0,RY$1)&gt;OFFSET('Game Board'!$G$8:$G$31,0,RY$1))*1)+SUMPRODUCT((OFFSET('Game Board'!$F$8:$F$31,0,RY$1)=SQ10)*(OFFSET('Game Board'!$I$8:$I$31,0,RY$1)=SQ11)*(OFFSET('Game Board'!$G$8:$G$31,0,RY$1)&gt;OFFSET('Game Board'!$H$8:$H$31,0,RY$1))*1)+SUMPRODUCT((OFFSET('Game Board'!$I$8:$I$31,0,RY$1)=SQ10)*(OFFSET('Game Board'!$F$8:$F$31,0,RY$1)=SQ11)*(OFFSET('Game Board'!$H$8:$H$31,0,RY$1)&gt;OFFSET('Game Board'!$G$8:$G$31,0,RY$1))*1)</f>
        <v>0</v>
      </c>
      <c r="SU10" s="341">
        <f ca="1">SUMPRODUCT((OFFSET('Game Board'!$F$8:$F$31,0,RY$1)=SQ10)*(OFFSET('Game Board'!$I$8:$I$31,0,RY$1)=SQ8)*(OFFSET('Game Board'!$G$8:$G$31,0,RY$1)=OFFSET('Game Board'!$H$8:$H$31,0,RY$1))*1)+SUMPRODUCT((OFFSET('Game Board'!$I$8:$I$31,0,RY$1)=SQ10)*(OFFSET('Game Board'!$F$8:$F$31,0,RY$1)=SQ8)*(OFFSET('Game Board'!$G$8:$G$31,0,RY$1)=OFFSET('Game Board'!$H$8:$H$31,0,RY$1))*1)+SUMPRODUCT((OFFSET('Game Board'!$F$8:$F$31,0,RY$1)=SQ10)*(OFFSET('Game Board'!$I$8:$I$31,0,RY$1)=SQ9)*(OFFSET('Game Board'!$G$8:$G$31,0,RY$1)=OFFSET('Game Board'!$H$8:$H$31,0,RY$1))*1)+SUMPRODUCT((OFFSET('Game Board'!$I$8:$I$31,0,RY$1)=SQ10)*(OFFSET('Game Board'!$F$8:$F$31,0,RY$1)=SQ9)*(OFFSET('Game Board'!$G$8:$G$31,0,RY$1)=OFFSET('Game Board'!$H$8:$H$31,0,RY$1))*1)+SUMPRODUCT((OFFSET('Game Board'!$F$8:$F$31,0,RY$1)=SQ10)*(OFFSET('Game Board'!$I$8:$I$31,0,RY$1)=SQ11)*(OFFSET('Game Board'!$G$8:$G$31,0,RY$1)=OFFSET('Game Board'!$H$8:$H$31,0,RY$1))*1)+SUMPRODUCT((OFFSET('Game Board'!$I$8:$I$31,0,RY$1)=SQ10)*(OFFSET('Game Board'!$F$8:$F$31,0,RY$1)=SQ11)*(OFFSET('Game Board'!$G$8:$G$31,0,RY$1)=OFFSET('Game Board'!$H$8:$H$31,0,RY$1))*1)</f>
        <v>3</v>
      </c>
      <c r="SV10" s="341">
        <f ca="1">SUMPRODUCT((OFFSET('Game Board'!$F$8:$F$31,0,RY$1)=SQ10)*(OFFSET('Game Board'!$I$8:$I$31,0,RY$1)=SQ8)*(OFFSET('Game Board'!$G$8:$G$31,0,RY$1)&lt;OFFSET('Game Board'!$H$8:$H$31,0,RY$1))*1)+SUMPRODUCT((OFFSET('Game Board'!$I$8:$I$31,0,RY$1)=SQ10)*(OFFSET('Game Board'!$F$8:$F$31,0,RY$1)=SQ8)*(OFFSET('Game Board'!$H$8:$H$31,0,RY$1)&lt;OFFSET('Game Board'!$G$8:$G$31,0,RY$1))*1)+SUMPRODUCT((OFFSET('Game Board'!$F$8:$F$31,0,RY$1)=SQ10)*(OFFSET('Game Board'!$I$8:$I$31,0,RY$1)=SQ9)*(OFFSET('Game Board'!$G$8:$G$31,0,RY$1)&lt;OFFSET('Game Board'!$H$8:$H$31,0,RY$1))*1)+SUMPRODUCT((OFFSET('Game Board'!$I$8:$I$31,0,RY$1)=SQ10)*(OFFSET('Game Board'!$F$8:$F$31,0,RY$1)=SQ9)*(OFFSET('Game Board'!$H$8:$H$31,0,RY$1)&lt;OFFSET('Game Board'!$G$8:$G$31,0,RY$1))*1)+SUMPRODUCT((OFFSET('Game Board'!$F$8:$F$31,0,RY$1)=SQ10)*(OFFSET('Game Board'!$I$8:$I$31,0,RY$1)=SQ11)*(OFFSET('Game Board'!$G$8:$G$31,0,RY$1)&lt;OFFSET('Game Board'!$H$8:$H$31,0,RY$1))*1)+SUMPRODUCT((OFFSET('Game Board'!$I$8:$I$31,0,RY$1)=SQ10)*(OFFSET('Game Board'!$F$8:$F$31,0,RY$1)=SQ11)*(OFFSET('Game Board'!$H$8:$H$31,0,RY$1)&lt;OFFSET('Game Board'!$G$8:$G$31,0,RY$1))*1)</f>
        <v>0</v>
      </c>
      <c r="SW10" s="341">
        <f ca="1">SUMIFS(OFFSET('Game Board'!$G$8:$G$31,0,RY$1),OFFSET('Game Board'!$F$8:$F$31,0,RY$1),SQ10,OFFSET('Game Board'!$I$8:$I$31,0,RY$1),SQ8)+SUMIFS(OFFSET('Game Board'!$G$8:$G$31,0,RY$1),OFFSET('Game Board'!$F$8:$F$31,0,RY$1),SQ10,OFFSET('Game Board'!$I$8:$I$31,0,RY$1),SQ9)+SUMIFS(OFFSET('Game Board'!$G$8:$G$31,0,RY$1),OFFSET('Game Board'!$F$8:$F$31,0,RY$1),SQ10,OFFSET('Game Board'!$I$8:$I$31,0,RY$1),SQ11)+SUMIFS(OFFSET('Game Board'!$H$8:$H$31,0,RY$1),OFFSET('Game Board'!$I$8:$I$31,0,RY$1),SQ10,OFFSET('Game Board'!$F$8:$F$31,0,RY$1),SQ8)+SUMIFS(OFFSET('Game Board'!$H$8:$H$31,0,RY$1),OFFSET('Game Board'!$I$8:$I$31,0,RY$1),SQ10,OFFSET('Game Board'!$F$8:$F$31,0,RY$1),SQ9)+SUMIFS(OFFSET('Game Board'!$H$8:$H$31,0,RY$1),OFFSET('Game Board'!$I$8:$I$31,0,RY$1),SQ10,OFFSET('Game Board'!$F$8:$F$31,0,RY$1),SQ11)</f>
        <v>0</v>
      </c>
      <c r="SX10" s="341">
        <f ca="1">SUMIFS(OFFSET('Game Board'!$H$8:$H$31,0,RY$1),OFFSET('Game Board'!$F$8:$F$31,0,RY$1),SQ10,OFFSET('Game Board'!$I$8:$I$31,0,RY$1),SQ8)+SUMIFS(OFFSET('Game Board'!$H$8:$H$31,0,RY$1),OFFSET('Game Board'!$F$8:$F$31,0,RY$1),SQ10,OFFSET('Game Board'!$I$8:$I$31,0,RY$1),SQ9)+SUMIFS(OFFSET('Game Board'!$H$8:$H$31,0,RY$1),OFFSET('Game Board'!$F$8:$F$31,0,RY$1),SQ10,OFFSET('Game Board'!$I$8:$I$31,0,RY$1),SQ11)+SUMIFS(OFFSET('Game Board'!$G$8:$G$31,0,RY$1),OFFSET('Game Board'!$I$8:$I$31,0,RY$1),SQ10,OFFSET('Game Board'!$F$8:$F$31,0,RY$1),SQ8)+SUMIFS(OFFSET('Game Board'!$G$8:$G$31,0,RY$1),OFFSET('Game Board'!$I$8:$I$31,0,RY$1),SQ10,OFFSET('Game Board'!$F$8:$F$31,0,RY$1),SQ9)+SUMIFS(OFFSET('Game Board'!$G$8:$G$31,0,RY$1),OFFSET('Game Board'!$I$8:$I$31,0,RY$1),SQ10,OFFSET('Game Board'!$F$8:$F$31,0,RY$1),SQ11)</f>
        <v>0</v>
      </c>
      <c r="SY10" s="341">
        <f t="shared" ca="1" si="130"/>
        <v>0</v>
      </c>
      <c r="SZ10" s="341">
        <f t="shared" ca="1" si="131"/>
        <v>3</v>
      </c>
      <c r="TA10" s="341">
        <f t="shared" ref="TA10" ca="1" si="1143">IF(SQ10&lt;&gt;"",SUMPRODUCT((SP8:SP11=SP10)*(SZ8:SZ11&gt;SZ10)*1),0)</f>
        <v>0</v>
      </c>
      <c r="TB10" s="341">
        <f t="shared" ref="TB10" ca="1" si="1144">IF(SQ10&lt;&gt;"",SUMPRODUCT((TA8:TA11=TA10)*(SY8:SY11&gt;SY10)*1),0)</f>
        <v>0</v>
      </c>
      <c r="TC10" s="341">
        <f t="shared" ca="1" si="134"/>
        <v>0</v>
      </c>
      <c r="TD10" s="341">
        <f t="shared" ref="TD10" ca="1" si="1145">IF(SQ10&lt;&gt;"",SUMPRODUCT((TC8:TC11=TC10)*(TA8:TA11=TA10)*(SW8:SW11&gt;SW10)*1),0)</f>
        <v>0</v>
      </c>
      <c r="TE10" s="341">
        <f t="shared" ca="1" si="136"/>
        <v>1</v>
      </c>
      <c r="TF10" s="341">
        <f ca="1">SUMPRODUCT((OFFSET('Game Board'!$F$8:$F$31,0,RY$1)=SR10)*(OFFSET('Game Board'!$I$8:$I$31,0,RY$1)=SR9)*(OFFSET('Game Board'!$G$8:$G$31,0,RY$1)&gt;OFFSET('Game Board'!$H$8:$H$31,0,RY$1))*1)+SUMPRODUCT((OFFSET('Game Board'!$I$8:$I$31,0,RY$1)=SR10)*(OFFSET('Game Board'!$F$8:$F$31,0,RY$1)=SR9)*(OFFSET('Game Board'!$H$8:$H$31,0,RY$1)&gt;OFFSET('Game Board'!$G$8:$G$31,0,RY$1))*1)+SUMPRODUCT((OFFSET('Game Board'!$F$8:$F$31,0,RY$1)=SR10)*(OFFSET('Game Board'!$I$8:$I$31,0,RY$1)=SR11)*(OFFSET('Game Board'!$G$8:$G$31,0,RY$1)&gt;OFFSET('Game Board'!$H$8:$H$31,0,RY$1))*1)+SUMPRODUCT((OFFSET('Game Board'!$I$8:$I$31,0,RY$1)=SR10)*(OFFSET('Game Board'!$F$8:$F$31,0,RY$1)=SR11)*(OFFSET('Game Board'!$H$8:$H$31,0,RY$1)&gt;OFFSET('Game Board'!$G$8:$G$31,0,RY$1))*1)</f>
        <v>0</v>
      </c>
      <c r="TG10" s="341">
        <f ca="1">SUMPRODUCT((OFFSET('Game Board'!$F$8:$F$31,0,RY$1)=SR10)*(OFFSET('Game Board'!$I$8:$I$31,0,RY$1)=SR9)*(OFFSET('Game Board'!$G$8:$G$31,0,RY$1)=OFFSET('Game Board'!$H$8:$H$31,0,RY$1))*1)+SUMPRODUCT((OFFSET('Game Board'!$I$8:$I$31,0,RY$1)=SR10)*(OFFSET('Game Board'!$F$8:$F$31,0,RY$1)=SR9)*(OFFSET('Game Board'!$G$8:$G$31,0,RY$1)=OFFSET('Game Board'!$H$8:$H$31,0,RY$1))*1)+SUMPRODUCT((OFFSET('Game Board'!$F$8:$F$31,0,RY$1)=SR10)*(OFFSET('Game Board'!$I$8:$I$31,0,RY$1)=SR11)*(OFFSET('Game Board'!$G$8:$G$31,0,RY$1)=OFFSET('Game Board'!$H$8:$H$31,0,RY$1))*1)+SUMPRODUCT((OFFSET('Game Board'!$I$8:$I$31,0,RY$1)=SR10)*(OFFSET('Game Board'!$F$8:$F$31,0,RY$1)=SR11)*(OFFSET('Game Board'!$G$8:$G$31,0,RY$1)=OFFSET('Game Board'!$H$8:$H$31,0,RY$1))*1)</f>
        <v>0</v>
      </c>
      <c r="TH10" s="341">
        <f ca="1">SUMPRODUCT((OFFSET('Game Board'!$F$8:$F$31,0,RY$1)=SR10)*(OFFSET('Game Board'!$I$8:$I$31,0,RY$1)=SR9)*(OFFSET('Game Board'!$G$8:$G$31,0,RY$1)&lt;OFFSET('Game Board'!$H$8:$H$31,0,RY$1))*1)+SUMPRODUCT((OFFSET('Game Board'!$I$8:$I$31,0,RY$1)=SR10)*(OFFSET('Game Board'!$F$8:$F$31,0,RY$1)=SR9)*(OFFSET('Game Board'!$H$8:$H$31,0,RY$1)&lt;OFFSET('Game Board'!$G$8:$G$31,0,RY$1))*1)+SUMPRODUCT((OFFSET('Game Board'!$F$8:$F$31,0,RY$1)=SR10)*(OFFSET('Game Board'!$I$8:$I$31,0,RY$1)=SR11)*(OFFSET('Game Board'!$G$8:$G$31,0,RY$1)&lt;OFFSET('Game Board'!$H$8:$H$31,0,RY$1))*1)+SUMPRODUCT((OFFSET('Game Board'!$I$8:$I$31,0,RY$1)=SR10)*(OFFSET('Game Board'!$F$8:$F$31,0,RY$1)=SR11)*(OFFSET('Game Board'!$H$8:$H$31,0,RY$1)&lt;OFFSET('Game Board'!$G$8:$G$31,0,RY$1))*1)</f>
        <v>0</v>
      </c>
      <c r="TI10" s="341">
        <f ca="1">SUMIFS(OFFSET('Game Board'!$G$8:$G$31,0,RY$1),OFFSET('Game Board'!$F$8:$F$31,0,RY$1),SR10,OFFSET('Game Board'!$I$8:$I$31,0,RY$1),SR9)+SUMIFS(OFFSET('Game Board'!$G$8:$G$31,0,RY$1),OFFSET('Game Board'!$F$8:$F$31,0,RY$1),SR10,OFFSET('Game Board'!$I$8:$I$31,0,RY$1),SR11)+SUMIFS(OFFSET('Game Board'!$H$8:$H$31,0,RY$1),OFFSET('Game Board'!$I$8:$I$31,0,RY$1),SR10,OFFSET('Game Board'!$F$8:$F$31,0,RY$1),SR9)+SUMIFS(OFFSET('Game Board'!$H$8:$H$31,0,RY$1),OFFSET('Game Board'!$I$8:$I$31,0,RY$1),SR10,OFFSET('Game Board'!$F$8:$F$31,0,RY$1),SR11)</f>
        <v>0</v>
      </c>
      <c r="TJ10" s="341">
        <f ca="1">SUMIFS(OFFSET('Game Board'!$H$8:$H$31,0,RY$1),OFFSET('Game Board'!$F$8:$F$31,0,RY$1),SR10,OFFSET('Game Board'!$I$8:$I$31,0,RY$1),SR9)+SUMIFS(OFFSET('Game Board'!$H$8:$H$31,0,RY$1),OFFSET('Game Board'!$F$8:$F$31,0,RY$1),SR10,OFFSET('Game Board'!$I$8:$I$31,0,RY$1),SR11)+SUMIFS(OFFSET('Game Board'!$G$8:$G$31,0,RY$1),OFFSET('Game Board'!$I$8:$I$31,0,RY$1),SR10,OFFSET('Game Board'!$F$8:$F$31,0,RY$1),SR9)+SUMIFS(OFFSET('Game Board'!$G$8:$G$31,0,RY$1),OFFSET('Game Board'!$I$8:$I$31,0,RY$1),SR10,OFFSET('Game Board'!$F$8:$F$31,0,RY$1),SR11)</f>
        <v>0</v>
      </c>
      <c r="TK10" s="341">
        <f t="shared" ca="1" si="343"/>
        <v>0</v>
      </c>
      <c r="TL10" s="341">
        <f t="shared" ca="1" si="344"/>
        <v>0</v>
      </c>
      <c r="TM10" s="341">
        <f t="shared" ref="TM10" ca="1" si="1146">IF(SR10&lt;&gt;"",SUMPRODUCT((SP8:SP11=SP10)*(TL8:TL11&gt;TL10)*1),0)</f>
        <v>0</v>
      </c>
      <c r="TN10" s="341">
        <f t="shared" ref="TN10" ca="1" si="1147">IF(SR10&lt;&gt;"",SUMPRODUCT((TM8:TM11=TM10)*(TK8:TK11&gt;TK10)*1),0)</f>
        <v>0</v>
      </c>
      <c r="TO10" s="341">
        <f t="shared" ca="1" si="347"/>
        <v>0</v>
      </c>
      <c r="TP10" s="341">
        <f t="shared" ref="TP10" ca="1" si="1148">IF(SR10&lt;&gt;"",SUMPRODUCT((TO8:TO11=TO10)*(TM8:TM11=TM10)*(TI8:TI11&gt;TI10)*1),0)</f>
        <v>0</v>
      </c>
      <c r="TQ10" s="341">
        <f t="shared" ca="1" si="137"/>
        <v>1</v>
      </c>
      <c r="TR10" s="341">
        <f ca="1">SUMPRODUCT((OFFSET('Game Board'!$F$8:$F$31,0,RY$1)=SS10)*(OFFSET('Game Board'!$I$8:$I$31,0,RY$1)=SS11)*(OFFSET('Game Board'!$G$8:$G$31,0,RY$1)&gt;OFFSET('Game Board'!$H$8:$H$31,0,RY$1))*1)+SUMPRODUCT((OFFSET('Game Board'!$I$8:$I$31,0,RY$1)=SS10)*(OFFSET('Game Board'!$F$8:$F$31,0,RY$1)=SS11)*(OFFSET('Game Board'!$H$8:$H$31,0,RY$1)&gt;OFFSET('Game Board'!$G$8:$G$31,0,RY$1))*1)</f>
        <v>0</v>
      </c>
      <c r="TS10" s="341">
        <f ca="1">SUMPRODUCT((OFFSET('Game Board'!$F$8:$F$31,0,RY$1)=SS10)*(OFFSET('Game Board'!$I$8:$I$31,0,RY$1)=SS11)*(OFFSET('Game Board'!$G$8:$G$31,0,RY$1)=OFFSET('Game Board'!$H$8:$H$31,0,RY$1))*1)+SUMPRODUCT((OFFSET('Game Board'!$I$8:$I$31,0,RY$1)=SS10)*(OFFSET('Game Board'!$F$8:$F$31,0,RY$1)=SS11)*(OFFSET('Game Board'!$H$8:$H$31,0,RY$1)=OFFSET('Game Board'!$G$8:$G$31,0,RY$1))*1)</f>
        <v>0</v>
      </c>
      <c r="TT10" s="341">
        <f ca="1">SUMPRODUCT((OFFSET('Game Board'!$F$8:$F$31,0,RY$1)=SS10)*(OFFSET('Game Board'!$I$8:$I$31,0,RY$1)=SS11)*(OFFSET('Game Board'!$G$8:$G$31,0,RY$1)&lt;OFFSET('Game Board'!$H$8:$H$31,0,RY$1))*1)+SUMPRODUCT((OFFSET('Game Board'!$I$8:$I$31,0,RY$1)=SS10)*(OFFSET('Game Board'!$F$8:$F$31,0,RY$1)=SS11)*(OFFSET('Game Board'!$H$8:$H$31,0,RY$1)&lt;OFFSET('Game Board'!$G$8:$G$31,0,RY$1))*1)</f>
        <v>0</v>
      </c>
      <c r="TU10" s="341">
        <f ca="1">SUMIFS(OFFSET('Game Board'!$G$8:$G$31,0,RY$1),OFFSET('Game Board'!$F$8:$F$31,0,RY$1),SS10,OFFSET('Game Board'!$I$8:$I$31,0,RY$1),SS11)+SUMIFS(OFFSET('Game Board'!$H$8:$H$31,0,RY$1),OFFSET('Game Board'!$I$8:$I$31,0,RY$1),SS10,OFFSET('Game Board'!$F$8:$F$31,0,RY$1),SS11)</f>
        <v>0</v>
      </c>
      <c r="TV10" s="341">
        <f ca="1">SUMIFS(OFFSET('Game Board'!$H$8:$H$31,0,RY$1),OFFSET('Game Board'!$F$8:$F$31,0,RY$1),SS10,OFFSET('Game Board'!$I$8:$I$31,0,RY$1),SS11)+SUMIFS(OFFSET('Game Board'!$G$8:$G$31,0,RY$1),OFFSET('Game Board'!$I$8:$I$31,0,RY$1),SS10,OFFSET('Game Board'!$F$8:$F$31,0,RY$1),SS11)</f>
        <v>0</v>
      </c>
      <c r="TW10" s="341">
        <f t="shared" ref="TW10:TW11" ca="1" si="1149">TU10-TV10</f>
        <v>0</v>
      </c>
      <c r="TX10" s="341">
        <f t="shared" ref="TX10:TX11" ca="1" si="1150">TS10*1+TR10*3</f>
        <v>0</v>
      </c>
      <c r="TY10" s="341">
        <f t="shared" ref="TY10" ca="1" si="1151">IF(SS10&lt;&gt;"",SUMPRODUCT((TB8:TB11=TB10)*(TX8:TX11&gt;TX10)*1),0)</f>
        <v>0</v>
      </c>
      <c r="TZ10" s="341">
        <f t="shared" ref="TZ10" ca="1" si="1152">IF(SS10&lt;&gt;"",SUMPRODUCT((TY8:TY11=TY10)*(TW8:TW11&gt;TW10)*1),0)</f>
        <v>0</v>
      </c>
      <c r="UA10" s="341">
        <f t="shared" ref="UA10:UA11" ca="1" si="1153">TY10+TZ10</f>
        <v>0</v>
      </c>
      <c r="UB10" s="341">
        <f t="shared" ref="UB10" ca="1" si="1154">IF(SS10&lt;&gt;"",SUMPRODUCT((UA8:UA11=UA10)*(TY8:TY11=TY10)*(TU8:TU11&gt;TU10)*1),0)</f>
        <v>0</v>
      </c>
      <c r="UC10" s="341">
        <f t="shared" ca="1" si="138"/>
        <v>1</v>
      </c>
      <c r="UD10" s="341">
        <f t="shared" ref="UD10" ca="1" si="1155">SUMPRODUCT((UC8:UC11=UC10)*(SF8:SF11&gt;SF10)*1)</f>
        <v>2</v>
      </c>
      <c r="UE10" s="341">
        <f t="shared" ca="1" si="140"/>
        <v>3</v>
      </c>
      <c r="UF10" s="341" t="str">
        <f t="shared" si="350"/>
        <v>Iraq</v>
      </c>
      <c r="UG10" s="341">
        <f t="shared" ca="1" si="141"/>
        <v>0</v>
      </c>
      <c r="UH10" s="341">
        <f ca="1">SUMPRODUCT((OFFSET('Game Board'!$G$8:$G$31,0,UH$1)&lt;&gt;"")*(OFFSET('Game Board'!$F$8:$F$31,0,UH$1)=$C10)*(OFFSET('Game Board'!$G$8:$G$31,0,UH$1)&gt;OFFSET('Game Board'!$H$8:$H$31,0,UH$1))*1)+SUMPRODUCT((OFFSET('Game Board'!$G$8:$G$31,0,UH$1)&lt;&gt;"")*(OFFSET('Game Board'!$I$8:$I$31,0,UH$1)=$C10)*(OFFSET('Game Board'!$H$8:$H$31,0,UH$1)&gt;OFFSET('Game Board'!$G$8:$G$31,0,UH$1))*1)</f>
        <v>0</v>
      </c>
      <c r="UI10" s="341">
        <f ca="1">SUMPRODUCT((OFFSET('Game Board'!$G$8:$G$31,0,UH$1)&lt;&gt;"")*(OFFSET('Game Board'!$F$8:$F$31,0,UH$1)=$C10)*(OFFSET('Game Board'!$G$8:$G$31,0,UH$1)=OFFSET('Game Board'!$H$8:$H$31,0,UH$1))*1)+SUMPRODUCT((OFFSET('Game Board'!$G$8:$G$31,0,UH$1)&lt;&gt;"")*(OFFSET('Game Board'!$I$8:$I$31,0,UH$1)=$C10)*(OFFSET('Game Board'!$G$8:$G$31,0,UH$1)=OFFSET('Game Board'!$H$8:$H$31,0,UH$1))*1)</f>
        <v>0</v>
      </c>
      <c r="UJ10" s="341">
        <f ca="1">SUMPRODUCT((OFFSET('Game Board'!$G$8:$G$31,0,UH$1)&lt;&gt;"")*(OFFSET('Game Board'!$F$8:$F$31,0,UH$1)=$C10)*(OFFSET('Game Board'!$G$8:$G$31,0,UH$1)&lt;OFFSET('Game Board'!$H$8:$H$31,0,UH$1))*1)+SUMPRODUCT((OFFSET('Game Board'!$G$8:$G$31,0,UH$1)&lt;&gt;"")*(OFFSET('Game Board'!$I$8:$I$31,0,UH$1)=$C10)*(OFFSET('Game Board'!$H$8:$H$31,0,UH$1)&lt;OFFSET('Game Board'!$G$8:$G$31,0,UH$1))*1)</f>
        <v>0</v>
      </c>
      <c r="UK10" s="341">
        <f ca="1">SUMIF(OFFSET('Game Board'!$F$8:$F$31,0,UH$1),$C10,OFFSET('Game Board'!$G$8:$G$31,0,UH$1))+SUMIF(OFFSET('Game Board'!$I$8:$I$31,0,UH$1),$C10,OFFSET('Game Board'!$H$8:$H$31,0,UH$1))</f>
        <v>0</v>
      </c>
      <c r="UL10" s="341">
        <f ca="1">SUMIF(OFFSET('Game Board'!$F$8:$F$31,0,UH$1),$C10,OFFSET('Game Board'!$H$8:$H$31,0,UH$1))+SUMIF(OFFSET('Game Board'!$I$8:$I$31,0,UH$1),$C10,OFFSET('Game Board'!$G$8:$G$31,0,UH$1))</f>
        <v>0</v>
      </c>
      <c r="UM10" s="341">
        <f t="shared" ca="1" si="142"/>
        <v>0</v>
      </c>
      <c r="UN10" s="341">
        <f t="shared" ca="1" si="143"/>
        <v>0</v>
      </c>
      <c r="UO10" s="341">
        <f t="shared" ca="1" si="351"/>
        <v>10</v>
      </c>
      <c r="UP10" s="341">
        <f>'Tournament Setup'!$F12</f>
        <v>0</v>
      </c>
      <c r="UQ10" s="341">
        <f t="shared" ref="UQ10" ca="1" si="1156">RANK(UN10,UN8:UN11)</f>
        <v>1</v>
      </c>
      <c r="UR10" s="341">
        <f t="shared" ref="UR10" ca="1" si="1157">SUMPRODUCT((UQ8:UQ11=UQ10)*(UM8:UM11&gt;UM10)*1)</f>
        <v>0</v>
      </c>
      <c r="US10" s="341">
        <f t="shared" ca="1" si="146"/>
        <v>1</v>
      </c>
      <c r="UT10" s="341">
        <f t="shared" ref="UT10" ca="1" si="1158">SUMPRODUCT((UQ8:UQ11=UQ10)*(UM8:UM11=UM10)*(UK8:UK11&gt;UK10)*1)</f>
        <v>0</v>
      </c>
      <c r="UU10" s="341">
        <f t="shared" ca="1" si="148"/>
        <v>1</v>
      </c>
      <c r="UV10" s="341">
        <f t="shared" ref="UV10" ca="1" si="1159">RANK(UU10,UU8:UU11,1)+COUNTIF(UU8:UU10,UU10)-1</f>
        <v>3</v>
      </c>
      <c r="UW10" s="341">
        <v>3</v>
      </c>
      <c r="UX10" s="341" t="str">
        <f t="shared" ref="UX10" ca="1" si="1160">INDEX(UF8:UF11,MATCH(UW10,UV8:UV11,0),0)</f>
        <v>Iraq</v>
      </c>
      <c r="UY10" s="341">
        <f t="shared" ref="UY10" ca="1" si="1161">INDEX(UU8:UU11,MATCH(UX10,UF8:UF11,0),0)</f>
        <v>1</v>
      </c>
      <c r="UZ10" s="341" t="str">
        <f t="shared" ref="UZ10:UZ11" ca="1" si="1162">IF(AND(UZ9&lt;&gt;"",UY10=1),UX10,"")</f>
        <v>Iraq</v>
      </c>
      <c r="VA10" s="341" t="str">
        <f t="shared" ref="VA10" ca="1" si="1163">IF(VA9&lt;&gt;"",UX10,"")</f>
        <v/>
      </c>
      <c r="VB10" s="341" t="str">
        <f t="shared" ref="VB10" ca="1" si="1164">IF(UY11=3,UX10,"")</f>
        <v/>
      </c>
      <c r="VC10" s="341">
        <f ca="1">SUMPRODUCT((OFFSET('Game Board'!$F$8:$F$31,0,UH$1)=UZ10)*(OFFSET('Game Board'!$I$8:$I$31,0,UH$1)=UZ8)*(OFFSET('Game Board'!$G$8:$G$31,0,UH$1)&gt;OFFSET('Game Board'!$H$8:$H$31,0,UH$1))*1)+SUMPRODUCT((OFFSET('Game Board'!$I$8:$I$31,0,UH$1)=UZ10)*(OFFSET('Game Board'!$F$8:$F$31,0,UH$1)=UZ8)*(OFFSET('Game Board'!$H$8:$H$31,0,UH$1)&gt;OFFSET('Game Board'!$G$8:$G$31,0,UH$1))*1)+SUMPRODUCT((OFFSET('Game Board'!$F$8:$F$31,0,UH$1)=UZ10)*(OFFSET('Game Board'!$I$8:$I$31,0,UH$1)=UZ9)*(OFFSET('Game Board'!$G$8:$G$31,0,UH$1)&gt;OFFSET('Game Board'!$H$8:$H$31,0,UH$1))*1)+SUMPRODUCT((OFFSET('Game Board'!$I$8:$I$31,0,UH$1)=UZ10)*(OFFSET('Game Board'!$F$8:$F$31,0,UH$1)=UZ9)*(OFFSET('Game Board'!$H$8:$H$31,0,UH$1)&gt;OFFSET('Game Board'!$G$8:$G$31,0,UH$1))*1)+SUMPRODUCT((OFFSET('Game Board'!$F$8:$F$31,0,UH$1)=UZ10)*(OFFSET('Game Board'!$I$8:$I$31,0,UH$1)=UZ11)*(OFFSET('Game Board'!$G$8:$G$31,0,UH$1)&gt;OFFSET('Game Board'!$H$8:$H$31,0,UH$1))*1)+SUMPRODUCT((OFFSET('Game Board'!$I$8:$I$31,0,UH$1)=UZ10)*(OFFSET('Game Board'!$F$8:$F$31,0,UH$1)=UZ11)*(OFFSET('Game Board'!$H$8:$H$31,0,UH$1)&gt;OFFSET('Game Board'!$G$8:$G$31,0,UH$1))*1)</f>
        <v>0</v>
      </c>
      <c r="VD10" s="341">
        <f ca="1">SUMPRODUCT((OFFSET('Game Board'!$F$8:$F$31,0,UH$1)=UZ10)*(OFFSET('Game Board'!$I$8:$I$31,0,UH$1)=UZ8)*(OFFSET('Game Board'!$G$8:$G$31,0,UH$1)=OFFSET('Game Board'!$H$8:$H$31,0,UH$1))*1)+SUMPRODUCT((OFFSET('Game Board'!$I$8:$I$31,0,UH$1)=UZ10)*(OFFSET('Game Board'!$F$8:$F$31,0,UH$1)=UZ8)*(OFFSET('Game Board'!$G$8:$G$31,0,UH$1)=OFFSET('Game Board'!$H$8:$H$31,0,UH$1))*1)+SUMPRODUCT((OFFSET('Game Board'!$F$8:$F$31,0,UH$1)=UZ10)*(OFFSET('Game Board'!$I$8:$I$31,0,UH$1)=UZ9)*(OFFSET('Game Board'!$G$8:$G$31,0,UH$1)=OFFSET('Game Board'!$H$8:$H$31,0,UH$1))*1)+SUMPRODUCT((OFFSET('Game Board'!$I$8:$I$31,0,UH$1)=UZ10)*(OFFSET('Game Board'!$F$8:$F$31,0,UH$1)=UZ9)*(OFFSET('Game Board'!$G$8:$G$31,0,UH$1)=OFFSET('Game Board'!$H$8:$H$31,0,UH$1))*1)+SUMPRODUCT((OFFSET('Game Board'!$F$8:$F$31,0,UH$1)=UZ10)*(OFFSET('Game Board'!$I$8:$I$31,0,UH$1)=UZ11)*(OFFSET('Game Board'!$G$8:$G$31,0,UH$1)=OFFSET('Game Board'!$H$8:$H$31,0,UH$1))*1)+SUMPRODUCT((OFFSET('Game Board'!$I$8:$I$31,0,UH$1)=UZ10)*(OFFSET('Game Board'!$F$8:$F$31,0,UH$1)=UZ11)*(OFFSET('Game Board'!$G$8:$G$31,0,UH$1)=OFFSET('Game Board'!$H$8:$H$31,0,UH$1))*1)</f>
        <v>3</v>
      </c>
      <c r="VE10" s="341">
        <f ca="1">SUMPRODUCT((OFFSET('Game Board'!$F$8:$F$31,0,UH$1)=UZ10)*(OFFSET('Game Board'!$I$8:$I$31,0,UH$1)=UZ8)*(OFFSET('Game Board'!$G$8:$G$31,0,UH$1)&lt;OFFSET('Game Board'!$H$8:$H$31,0,UH$1))*1)+SUMPRODUCT((OFFSET('Game Board'!$I$8:$I$31,0,UH$1)=UZ10)*(OFFSET('Game Board'!$F$8:$F$31,0,UH$1)=UZ8)*(OFFSET('Game Board'!$H$8:$H$31,0,UH$1)&lt;OFFSET('Game Board'!$G$8:$G$31,0,UH$1))*1)+SUMPRODUCT((OFFSET('Game Board'!$F$8:$F$31,0,UH$1)=UZ10)*(OFFSET('Game Board'!$I$8:$I$31,0,UH$1)=UZ9)*(OFFSET('Game Board'!$G$8:$G$31,0,UH$1)&lt;OFFSET('Game Board'!$H$8:$H$31,0,UH$1))*1)+SUMPRODUCT((OFFSET('Game Board'!$I$8:$I$31,0,UH$1)=UZ10)*(OFFSET('Game Board'!$F$8:$F$31,0,UH$1)=UZ9)*(OFFSET('Game Board'!$H$8:$H$31,0,UH$1)&lt;OFFSET('Game Board'!$G$8:$G$31,0,UH$1))*1)+SUMPRODUCT((OFFSET('Game Board'!$F$8:$F$31,0,UH$1)=UZ10)*(OFFSET('Game Board'!$I$8:$I$31,0,UH$1)=UZ11)*(OFFSET('Game Board'!$G$8:$G$31,0,UH$1)&lt;OFFSET('Game Board'!$H$8:$H$31,0,UH$1))*1)+SUMPRODUCT((OFFSET('Game Board'!$I$8:$I$31,0,UH$1)=UZ10)*(OFFSET('Game Board'!$F$8:$F$31,0,UH$1)=UZ11)*(OFFSET('Game Board'!$H$8:$H$31,0,UH$1)&lt;OFFSET('Game Board'!$G$8:$G$31,0,UH$1))*1)</f>
        <v>0</v>
      </c>
      <c r="VF10" s="341">
        <f ca="1">SUMIFS(OFFSET('Game Board'!$G$8:$G$31,0,UH$1),OFFSET('Game Board'!$F$8:$F$31,0,UH$1),UZ10,OFFSET('Game Board'!$I$8:$I$31,0,UH$1),UZ8)+SUMIFS(OFFSET('Game Board'!$G$8:$G$31,0,UH$1),OFFSET('Game Board'!$F$8:$F$31,0,UH$1),UZ10,OFFSET('Game Board'!$I$8:$I$31,0,UH$1),UZ9)+SUMIFS(OFFSET('Game Board'!$G$8:$G$31,0,UH$1),OFFSET('Game Board'!$F$8:$F$31,0,UH$1),UZ10,OFFSET('Game Board'!$I$8:$I$31,0,UH$1),UZ11)+SUMIFS(OFFSET('Game Board'!$H$8:$H$31,0,UH$1),OFFSET('Game Board'!$I$8:$I$31,0,UH$1),UZ10,OFFSET('Game Board'!$F$8:$F$31,0,UH$1),UZ8)+SUMIFS(OFFSET('Game Board'!$H$8:$H$31,0,UH$1),OFFSET('Game Board'!$I$8:$I$31,0,UH$1),UZ10,OFFSET('Game Board'!$F$8:$F$31,0,UH$1),UZ9)+SUMIFS(OFFSET('Game Board'!$H$8:$H$31,0,UH$1),OFFSET('Game Board'!$I$8:$I$31,0,UH$1),UZ10,OFFSET('Game Board'!$F$8:$F$31,0,UH$1),UZ11)</f>
        <v>0</v>
      </c>
      <c r="VG10" s="341">
        <f ca="1">SUMIFS(OFFSET('Game Board'!$H$8:$H$31,0,UH$1),OFFSET('Game Board'!$F$8:$F$31,0,UH$1),UZ10,OFFSET('Game Board'!$I$8:$I$31,0,UH$1),UZ8)+SUMIFS(OFFSET('Game Board'!$H$8:$H$31,0,UH$1),OFFSET('Game Board'!$F$8:$F$31,0,UH$1),UZ10,OFFSET('Game Board'!$I$8:$I$31,0,UH$1),UZ9)+SUMIFS(OFFSET('Game Board'!$H$8:$H$31,0,UH$1),OFFSET('Game Board'!$F$8:$F$31,0,UH$1),UZ10,OFFSET('Game Board'!$I$8:$I$31,0,UH$1),UZ11)+SUMIFS(OFFSET('Game Board'!$G$8:$G$31,0,UH$1),OFFSET('Game Board'!$I$8:$I$31,0,UH$1),UZ10,OFFSET('Game Board'!$F$8:$F$31,0,UH$1),UZ8)+SUMIFS(OFFSET('Game Board'!$G$8:$G$31,0,UH$1),OFFSET('Game Board'!$I$8:$I$31,0,UH$1),UZ10,OFFSET('Game Board'!$F$8:$F$31,0,UH$1),UZ9)+SUMIFS(OFFSET('Game Board'!$G$8:$G$31,0,UH$1),OFFSET('Game Board'!$I$8:$I$31,0,UH$1),UZ10,OFFSET('Game Board'!$F$8:$F$31,0,UH$1),UZ11)</f>
        <v>0</v>
      </c>
      <c r="VH10" s="341">
        <f t="shared" ca="1" si="153"/>
        <v>0</v>
      </c>
      <c r="VI10" s="341">
        <f t="shared" ca="1" si="154"/>
        <v>3</v>
      </c>
      <c r="VJ10" s="341">
        <f t="shared" ref="VJ10" ca="1" si="1165">IF(UZ10&lt;&gt;"",SUMPRODUCT((UY8:UY11=UY10)*(VI8:VI11&gt;VI10)*1),0)</f>
        <v>0</v>
      </c>
      <c r="VK10" s="341">
        <f t="shared" ref="VK10" ca="1" si="1166">IF(UZ10&lt;&gt;"",SUMPRODUCT((VJ8:VJ11=VJ10)*(VH8:VH11&gt;VH10)*1),0)</f>
        <v>0</v>
      </c>
      <c r="VL10" s="341">
        <f t="shared" ca="1" si="157"/>
        <v>0</v>
      </c>
      <c r="VM10" s="341">
        <f t="shared" ref="VM10" ca="1" si="1167">IF(UZ10&lt;&gt;"",SUMPRODUCT((VL8:VL11=VL10)*(VJ8:VJ11=VJ10)*(VF8:VF11&gt;VF10)*1),0)</f>
        <v>0</v>
      </c>
      <c r="VN10" s="341">
        <f t="shared" ca="1" si="159"/>
        <v>1</v>
      </c>
      <c r="VO10" s="341">
        <f ca="1">SUMPRODUCT((OFFSET('Game Board'!$F$8:$F$31,0,UH$1)=VA10)*(OFFSET('Game Board'!$I$8:$I$31,0,UH$1)=VA9)*(OFFSET('Game Board'!$G$8:$G$31,0,UH$1)&gt;OFFSET('Game Board'!$H$8:$H$31,0,UH$1))*1)+SUMPRODUCT((OFFSET('Game Board'!$I$8:$I$31,0,UH$1)=VA10)*(OFFSET('Game Board'!$F$8:$F$31,0,UH$1)=VA9)*(OFFSET('Game Board'!$H$8:$H$31,0,UH$1)&gt;OFFSET('Game Board'!$G$8:$G$31,0,UH$1))*1)+SUMPRODUCT((OFFSET('Game Board'!$F$8:$F$31,0,UH$1)=VA10)*(OFFSET('Game Board'!$I$8:$I$31,0,UH$1)=VA11)*(OFFSET('Game Board'!$G$8:$G$31,0,UH$1)&gt;OFFSET('Game Board'!$H$8:$H$31,0,UH$1))*1)+SUMPRODUCT((OFFSET('Game Board'!$I$8:$I$31,0,UH$1)=VA10)*(OFFSET('Game Board'!$F$8:$F$31,0,UH$1)=VA11)*(OFFSET('Game Board'!$H$8:$H$31,0,UH$1)&gt;OFFSET('Game Board'!$G$8:$G$31,0,UH$1))*1)</f>
        <v>0</v>
      </c>
      <c r="VP10" s="341">
        <f ca="1">SUMPRODUCT((OFFSET('Game Board'!$F$8:$F$31,0,UH$1)=VA10)*(OFFSET('Game Board'!$I$8:$I$31,0,UH$1)=VA9)*(OFFSET('Game Board'!$G$8:$G$31,0,UH$1)=OFFSET('Game Board'!$H$8:$H$31,0,UH$1))*1)+SUMPRODUCT((OFFSET('Game Board'!$I$8:$I$31,0,UH$1)=VA10)*(OFFSET('Game Board'!$F$8:$F$31,0,UH$1)=VA9)*(OFFSET('Game Board'!$G$8:$G$31,0,UH$1)=OFFSET('Game Board'!$H$8:$H$31,0,UH$1))*1)+SUMPRODUCT((OFFSET('Game Board'!$F$8:$F$31,0,UH$1)=VA10)*(OFFSET('Game Board'!$I$8:$I$31,0,UH$1)=VA11)*(OFFSET('Game Board'!$G$8:$G$31,0,UH$1)=OFFSET('Game Board'!$H$8:$H$31,0,UH$1))*1)+SUMPRODUCT((OFFSET('Game Board'!$I$8:$I$31,0,UH$1)=VA10)*(OFFSET('Game Board'!$F$8:$F$31,0,UH$1)=VA11)*(OFFSET('Game Board'!$G$8:$G$31,0,UH$1)=OFFSET('Game Board'!$H$8:$H$31,0,UH$1))*1)</f>
        <v>0</v>
      </c>
      <c r="VQ10" s="341">
        <f ca="1">SUMPRODUCT((OFFSET('Game Board'!$F$8:$F$31,0,UH$1)=VA10)*(OFFSET('Game Board'!$I$8:$I$31,0,UH$1)=VA9)*(OFFSET('Game Board'!$G$8:$G$31,0,UH$1)&lt;OFFSET('Game Board'!$H$8:$H$31,0,UH$1))*1)+SUMPRODUCT((OFFSET('Game Board'!$I$8:$I$31,0,UH$1)=VA10)*(OFFSET('Game Board'!$F$8:$F$31,0,UH$1)=VA9)*(OFFSET('Game Board'!$H$8:$H$31,0,UH$1)&lt;OFFSET('Game Board'!$G$8:$G$31,0,UH$1))*1)+SUMPRODUCT((OFFSET('Game Board'!$F$8:$F$31,0,UH$1)=VA10)*(OFFSET('Game Board'!$I$8:$I$31,0,UH$1)=VA11)*(OFFSET('Game Board'!$G$8:$G$31,0,UH$1)&lt;OFFSET('Game Board'!$H$8:$H$31,0,UH$1))*1)+SUMPRODUCT((OFFSET('Game Board'!$I$8:$I$31,0,UH$1)=VA10)*(OFFSET('Game Board'!$F$8:$F$31,0,UH$1)=VA11)*(OFFSET('Game Board'!$H$8:$H$31,0,UH$1)&lt;OFFSET('Game Board'!$G$8:$G$31,0,UH$1))*1)</f>
        <v>0</v>
      </c>
      <c r="VR10" s="341">
        <f ca="1">SUMIFS(OFFSET('Game Board'!$G$8:$G$31,0,UH$1),OFFSET('Game Board'!$F$8:$F$31,0,UH$1),VA10,OFFSET('Game Board'!$I$8:$I$31,0,UH$1),VA9)+SUMIFS(OFFSET('Game Board'!$G$8:$G$31,0,UH$1),OFFSET('Game Board'!$F$8:$F$31,0,UH$1),VA10,OFFSET('Game Board'!$I$8:$I$31,0,UH$1),VA11)+SUMIFS(OFFSET('Game Board'!$H$8:$H$31,0,UH$1),OFFSET('Game Board'!$I$8:$I$31,0,UH$1),VA10,OFFSET('Game Board'!$F$8:$F$31,0,UH$1),VA9)+SUMIFS(OFFSET('Game Board'!$H$8:$H$31,0,UH$1),OFFSET('Game Board'!$I$8:$I$31,0,UH$1),VA10,OFFSET('Game Board'!$F$8:$F$31,0,UH$1),VA11)</f>
        <v>0</v>
      </c>
      <c r="VS10" s="341">
        <f ca="1">SUMIFS(OFFSET('Game Board'!$H$8:$H$31,0,UH$1),OFFSET('Game Board'!$F$8:$F$31,0,UH$1),VA10,OFFSET('Game Board'!$I$8:$I$31,0,UH$1),VA9)+SUMIFS(OFFSET('Game Board'!$H$8:$H$31,0,UH$1),OFFSET('Game Board'!$F$8:$F$31,0,UH$1),VA10,OFFSET('Game Board'!$I$8:$I$31,0,UH$1),VA11)+SUMIFS(OFFSET('Game Board'!$G$8:$G$31,0,UH$1),OFFSET('Game Board'!$I$8:$I$31,0,UH$1),VA10,OFFSET('Game Board'!$F$8:$F$31,0,UH$1),VA9)+SUMIFS(OFFSET('Game Board'!$G$8:$G$31,0,UH$1),OFFSET('Game Board'!$I$8:$I$31,0,UH$1),VA10,OFFSET('Game Board'!$F$8:$F$31,0,UH$1),VA11)</f>
        <v>0</v>
      </c>
      <c r="VT10" s="341">
        <f t="shared" ca="1" si="363"/>
        <v>0</v>
      </c>
      <c r="VU10" s="341">
        <f t="shared" ca="1" si="364"/>
        <v>0</v>
      </c>
      <c r="VV10" s="341">
        <f t="shared" ref="VV10" ca="1" si="1168">IF(VA10&lt;&gt;"",SUMPRODUCT((UY8:UY11=UY10)*(VU8:VU11&gt;VU10)*1),0)</f>
        <v>0</v>
      </c>
      <c r="VW10" s="341">
        <f t="shared" ref="VW10" ca="1" si="1169">IF(VA10&lt;&gt;"",SUMPRODUCT((VV8:VV11=VV10)*(VT8:VT11&gt;VT10)*1),0)</f>
        <v>0</v>
      </c>
      <c r="VX10" s="341">
        <f t="shared" ca="1" si="367"/>
        <v>0</v>
      </c>
      <c r="VY10" s="341">
        <f t="shared" ref="VY10" ca="1" si="1170">IF(VA10&lt;&gt;"",SUMPRODUCT((VX8:VX11=VX10)*(VV8:VV11=VV10)*(VR8:VR11&gt;VR10)*1),0)</f>
        <v>0</v>
      </c>
      <c r="VZ10" s="341">
        <f t="shared" ca="1" si="160"/>
        <v>1</v>
      </c>
      <c r="WA10" s="341">
        <f ca="1">SUMPRODUCT((OFFSET('Game Board'!$F$8:$F$31,0,UH$1)=VB10)*(OFFSET('Game Board'!$I$8:$I$31,0,UH$1)=VB11)*(OFFSET('Game Board'!$G$8:$G$31,0,UH$1)&gt;OFFSET('Game Board'!$H$8:$H$31,0,UH$1))*1)+SUMPRODUCT((OFFSET('Game Board'!$I$8:$I$31,0,UH$1)=VB10)*(OFFSET('Game Board'!$F$8:$F$31,0,UH$1)=VB11)*(OFFSET('Game Board'!$H$8:$H$31,0,UH$1)&gt;OFFSET('Game Board'!$G$8:$G$31,0,UH$1))*1)</f>
        <v>0</v>
      </c>
      <c r="WB10" s="341">
        <f ca="1">SUMPRODUCT((OFFSET('Game Board'!$F$8:$F$31,0,UH$1)=VB10)*(OFFSET('Game Board'!$I$8:$I$31,0,UH$1)=VB11)*(OFFSET('Game Board'!$G$8:$G$31,0,UH$1)=OFFSET('Game Board'!$H$8:$H$31,0,UH$1))*1)+SUMPRODUCT((OFFSET('Game Board'!$I$8:$I$31,0,UH$1)=VB10)*(OFFSET('Game Board'!$F$8:$F$31,0,UH$1)=VB11)*(OFFSET('Game Board'!$H$8:$H$31,0,UH$1)=OFFSET('Game Board'!$G$8:$G$31,0,UH$1))*1)</f>
        <v>0</v>
      </c>
      <c r="WC10" s="341">
        <f ca="1">SUMPRODUCT((OFFSET('Game Board'!$F$8:$F$31,0,UH$1)=VB10)*(OFFSET('Game Board'!$I$8:$I$31,0,UH$1)=VB11)*(OFFSET('Game Board'!$G$8:$G$31,0,UH$1)&lt;OFFSET('Game Board'!$H$8:$H$31,0,UH$1))*1)+SUMPRODUCT((OFFSET('Game Board'!$I$8:$I$31,0,UH$1)=VB10)*(OFFSET('Game Board'!$F$8:$F$31,0,UH$1)=VB11)*(OFFSET('Game Board'!$H$8:$H$31,0,UH$1)&lt;OFFSET('Game Board'!$G$8:$G$31,0,UH$1))*1)</f>
        <v>0</v>
      </c>
      <c r="WD10" s="341">
        <f ca="1">SUMIFS(OFFSET('Game Board'!$G$8:$G$31,0,UH$1),OFFSET('Game Board'!$F$8:$F$31,0,UH$1),VB10,OFFSET('Game Board'!$I$8:$I$31,0,UH$1),VB11)+SUMIFS(OFFSET('Game Board'!$H$8:$H$31,0,UH$1),OFFSET('Game Board'!$I$8:$I$31,0,UH$1),VB10,OFFSET('Game Board'!$F$8:$F$31,0,UH$1),VB11)</f>
        <v>0</v>
      </c>
      <c r="WE10" s="341">
        <f ca="1">SUMIFS(OFFSET('Game Board'!$H$8:$H$31,0,UH$1),OFFSET('Game Board'!$F$8:$F$31,0,UH$1),VB10,OFFSET('Game Board'!$I$8:$I$31,0,UH$1),VB11)+SUMIFS(OFFSET('Game Board'!$G$8:$G$31,0,UH$1),OFFSET('Game Board'!$I$8:$I$31,0,UH$1),VB10,OFFSET('Game Board'!$F$8:$F$31,0,UH$1),VB11)</f>
        <v>0</v>
      </c>
      <c r="WF10" s="341">
        <f t="shared" ref="WF10:WF11" ca="1" si="1171">WD10-WE10</f>
        <v>0</v>
      </c>
      <c r="WG10" s="341">
        <f t="shared" ref="WG10:WG11" ca="1" si="1172">WB10*1+WA10*3</f>
        <v>0</v>
      </c>
      <c r="WH10" s="341">
        <f t="shared" ref="WH10" ca="1" si="1173">IF(VB10&lt;&gt;"",SUMPRODUCT((VK8:VK11=VK10)*(WG8:WG11&gt;WG10)*1),0)</f>
        <v>0</v>
      </c>
      <c r="WI10" s="341">
        <f t="shared" ref="WI10" ca="1" si="1174">IF(VB10&lt;&gt;"",SUMPRODUCT((WH8:WH11=WH10)*(WF8:WF11&gt;WF10)*1),0)</f>
        <v>0</v>
      </c>
      <c r="WJ10" s="341">
        <f t="shared" ref="WJ10:WJ11" ca="1" si="1175">WH10+WI10</f>
        <v>0</v>
      </c>
      <c r="WK10" s="341">
        <f t="shared" ref="WK10" ca="1" si="1176">IF(VB10&lt;&gt;"",SUMPRODUCT((WJ8:WJ11=WJ10)*(WH8:WH11=WH10)*(WD8:WD11&gt;WD10)*1),0)</f>
        <v>0</v>
      </c>
      <c r="WL10" s="341">
        <f t="shared" ca="1" si="161"/>
        <v>1</v>
      </c>
      <c r="WM10" s="341">
        <f t="shared" ref="WM10" ca="1" si="1177">SUMPRODUCT((WL8:WL11=WL10)*(UO8:UO11&gt;UO10)*1)</f>
        <v>2</v>
      </c>
      <c r="WN10" s="341">
        <f t="shared" ca="1" si="163"/>
        <v>3</v>
      </c>
      <c r="WO10" s="341" t="str">
        <f t="shared" si="370"/>
        <v>Iraq</v>
      </c>
      <c r="WP10" s="341">
        <f t="shared" ca="1" si="164"/>
        <v>0</v>
      </c>
      <c r="WQ10" s="341">
        <f ca="1">SUMPRODUCT((OFFSET('Game Board'!$G$8:$G$31,0,WQ$1)&lt;&gt;"")*(OFFSET('Game Board'!$F$8:$F$31,0,WQ$1)=$C10)*(OFFSET('Game Board'!$G$8:$G$31,0,WQ$1)&gt;OFFSET('Game Board'!$H$8:$H$31,0,WQ$1))*1)+SUMPRODUCT((OFFSET('Game Board'!$G$8:$G$31,0,WQ$1)&lt;&gt;"")*(OFFSET('Game Board'!$I$8:$I$31,0,WQ$1)=$C10)*(OFFSET('Game Board'!$H$8:$H$31,0,WQ$1)&gt;OFFSET('Game Board'!$G$8:$G$31,0,WQ$1))*1)</f>
        <v>0</v>
      </c>
      <c r="WR10" s="341">
        <f ca="1">SUMPRODUCT((OFFSET('Game Board'!$G$8:$G$31,0,WQ$1)&lt;&gt;"")*(OFFSET('Game Board'!$F$8:$F$31,0,WQ$1)=$C10)*(OFFSET('Game Board'!$G$8:$G$31,0,WQ$1)=OFFSET('Game Board'!$H$8:$H$31,0,WQ$1))*1)+SUMPRODUCT((OFFSET('Game Board'!$G$8:$G$31,0,WQ$1)&lt;&gt;"")*(OFFSET('Game Board'!$I$8:$I$31,0,WQ$1)=$C10)*(OFFSET('Game Board'!$G$8:$G$31,0,WQ$1)=OFFSET('Game Board'!$H$8:$H$31,0,WQ$1))*1)</f>
        <v>0</v>
      </c>
      <c r="WS10" s="341">
        <f ca="1">SUMPRODUCT((OFFSET('Game Board'!$G$8:$G$31,0,WQ$1)&lt;&gt;"")*(OFFSET('Game Board'!$F$8:$F$31,0,WQ$1)=$C10)*(OFFSET('Game Board'!$G$8:$G$31,0,WQ$1)&lt;OFFSET('Game Board'!$H$8:$H$31,0,WQ$1))*1)+SUMPRODUCT((OFFSET('Game Board'!$G$8:$G$31,0,WQ$1)&lt;&gt;"")*(OFFSET('Game Board'!$I$8:$I$31,0,WQ$1)=$C10)*(OFFSET('Game Board'!$H$8:$H$31,0,WQ$1)&lt;OFFSET('Game Board'!$G$8:$G$31,0,WQ$1))*1)</f>
        <v>0</v>
      </c>
      <c r="WT10" s="341">
        <f ca="1">SUMIF(OFFSET('Game Board'!$F$8:$F$31,0,WQ$1),$C10,OFFSET('Game Board'!$G$8:$G$31,0,WQ$1))+SUMIF(OFFSET('Game Board'!$I$8:$I$31,0,WQ$1),$C10,OFFSET('Game Board'!$H$8:$H$31,0,WQ$1))</f>
        <v>0</v>
      </c>
      <c r="WU10" s="341">
        <f ca="1">SUMIF(OFFSET('Game Board'!$F$8:$F$31,0,WQ$1),$C10,OFFSET('Game Board'!$H$8:$H$31,0,WQ$1))+SUMIF(OFFSET('Game Board'!$I$8:$I$31,0,WQ$1),$C10,OFFSET('Game Board'!$G$8:$G$31,0,WQ$1))</f>
        <v>0</v>
      </c>
      <c r="WV10" s="341">
        <f t="shared" ca="1" si="165"/>
        <v>0</v>
      </c>
      <c r="WW10" s="341">
        <f t="shared" ca="1" si="166"/>
        <v>0</v>
      </c>
      <c r="WX10" s="341">
        <f t="shared" ca="1" si="371"/>
        <v>10</v>
      </c>
      <c r="WY10" s="341">
        <f>'Tournament Setup'!$F12</f>
        <v>0</v>
      </c>
      <c r="WZ10" s="341">
        <f t="shared" ref="WZ10" ca="1" si="1178">RANK(WW10,WW8:WW11)</f>
        <v>1</v>
      </c>
      <c r="XA10" s="341">
        <f t="shared" ref="XA10" ca="1" si="1179">SUMPRODUCT((WZ8:WZ11=WZ10)*(WV8:WV11&gt;WV10)*1)</f>
        <v>0</v>
      </c>
      <c r="XB10" s="341">
        <f t="shared" ca="1" si="169"/>
        <v>1</v>
      </c>
      <c r="XC10" s="341">
        <f t="shared" ref="XC10" ca="1" si="1180">SUMPRODUCT((WZ8:WZ11=WZ10)*(WV8:WV11=WV10)*(WT8:WT11&gt;WT10)*1)</f>
        <v>0</v>
      </c>
      <c r="XD10" s="341">
        <f t="shared" ca="1" si="171"/>
        <v>1</v>
      </c>
      <c r="XE10" s="341">
        <f t="shared" ref="XE10" ca="1" si="1181">RANK(XD10,XD8:XD11,1)+COUNTIF(XD8:XD10,XD10)-1</f>
        <v>3</v>
      </c>
      <c r="XF10" s="341">
        <v>3</v>
      </c>
      <c r="XG10" s="341" t="str">
        <f t="shared" ref="XG10" ca="1" si="1182">INDEX(WO8:WO11,MATCH(XF10,XE8:XE11,0),0)</f>
        <v>Iraq</v>
      </c>
      <c r="XH10" s="341">
        <f t="shared" ref="XH10" ca="1" si="1183">INDEX(XD8:XD11,MATCH(XG10,WO8:WO11,0),0)</f>
        <v>1</v>
      </c>
      <c r="XI10" s="341" t="str">
        <f t="shared" ref="XI10:XI11" ca="1" si="1184">IF(AND(XI9&lt;&gt;"",XH10=1),XG10,"")</f>
        <v>Iraq</v>
      </c>
      <c r="XJ10" s="341" t="str">
        <f t="shared" ref="XJ10" ca="1" si="1185">IF(XJ9&lt;&gt;"",XG10,"")</f>
        <v/>
      </c>
      <c r="XK10" s="341" t="str">
        <f t="shared" ref="XK10" ca="1" si="1186">IF(XH11=3,XG10,"")</f>
        <v/>
      </c>
      <c r="XL10" s="341">
        <f ca="1">SUMPRODUCT((OFFSET('Game Board'!$F$8:$F$31,0,WQ$1)=XI10)*(OFFSET('Game Board'!$I$8:$I$31,0,WQ$1)=XI8)*(OFFSET('Game Board'!$G$8:$G$31,0,WQ$1)&gt;OFFSET('Game Board'!$H$8:$H$31,0,WQ$1))*1)+SUMPRODUCT((OFFSET('Game Board'!$I$8:$I$31,0,WQ$1)=XI10)*(OFFSET('Game Board'!$F$8:$F$31,0,WQ$1)=XI8)*(OFFSET('Game Board'!$H$8:$H$31,0,WQ$1)&gt;OFFSET('Game Board'!$G$8:$G$31,0,WQ$1))*1)+SUMPRODUCT((OFFSET('Game Board'!$F$8:$F$31,0,WQ$1)=XI10)*(OFFSET('Game Board'!$I$8:$I$31,0,WQ$1)=XI9)*(OFFSET('Game Board'!$G$8:$G$31,0,WQ$1)&gt;OFFSET('Game Board'!$H$8:$H$31,0,WQ$1))*1)+SUMPRODUCT((OFFSET('Game Board'!$I$8:$I$31,0,WQ$1)=XI10)*(OFFSET('Game Board'!$F$8:$F$31,0,WQ$1)=XI9)*(OFFSET('Game Board'!$H$8:$H$31,0,WQ$1)&gt;OFFSET('Game Board'!$G$8:$G$31,0,WQ$1))*1)+SUMPRODUCT((OFFSET('Game Board'!$F$8:$F$31,0,WQ$1)=XI10)*(OFFSET('Game Board'!$I$8:$I$31,0,WQ$1)=XI11)*(OFFSET('Game Board'!$G$8:$G$31,0,WQ$1)&gt;OFFSET('Game Board'!$H$8:$H$31,0,WQ$1))*1)+SUMPRODUCT((OFFSET('Game Board'!$I$8:$I$31,0,WQ$1)=XI10)*(OFFSET('Game Board'!$F$8:$F$31,0,WQ$1)=XI11)*(OFFSET('Game Board'!$H$8:$H$31,0,WQ$1)&gt;OFFSET('Game Board'!$G$8:$G$31,0,WQ$1))*1)</f>
        <v>0</v>
      </c>
      <c r="XM10" s="341">
        <f ca="1">SUMPRODUCT((OFFSET('Game Board'!$F$8:$F$31,0,WQ$1)=XI10)*(OFFSET('Game Board'!$I$8:$I$31,0,WQ$1)=XI8)*(OFFSET('Game Board'!$G$8:$G$31,0,WQ$1)=OFFSET('Game Board'!$H$8:$H$31,0,WQ$1))*1)+SUMPRODUCT((OFFSET('Game Board'!$I$8:$I$31,0,WQ$1)=XI10)*(OFFSET('Game Board'!$F$8:$F$31,0,WQ$1)=XI8)*(OFFSET('Game Board'!$G$8:$G$31,0,WQ$1)=OFFSET('Game Board'!$H$8:$H$31,0,WQ$1))*1)+SUMPRODUCT((OFFSET('Game Board'!$F$8:$F$31,0,WQ$1)=XI10)*(OFFSET('Game Board'!$I$8:$I$31,0,WQ$1)=XI9)*(OFFSET('Game Board'!$G$8:$G$31,0,WQ$1)=OFFSET('Game Board'!$H$8:$H$31,0,WQ$1))*1)+SUMPRODUCT((OFFSET('Game Board'!$I$8:$I$31,0,WQ$1)=XI10)*(OFFSET('Game Board'!$F$8:$F$31,0,WQ$1)=XI9)*(OFFSET('Game Board'!$G$8:$G$31,0,WQ$1)=OFFSET('Game Board'!$H$8:$H$31,0,WQ$1))*1)+SUMPRODUCT((OFFSET('Game Board'!$F$8:$F$31,0,WQ$1)=XI10)*(OFFSET('Game Board'!$I$8:$I$31,0,WQ$1)=XI11)*(OFFSET('Game Board'!$G$8:$G$31,0,WQ$1)=OFFSET('Game Board'!$H$8:$H$31,0,WQ$1))*1)+SUMPRODUCT((OFFSET('Game Board'!$I$8:$I$31,0,WQ$1)=XI10)*(OFFSET('Game Board'!$F$8:$F$31,0,WQ$1)=XI11)*(OFFSET('Game Board'!$G$8:$G$31,0,WQ$1)=OFFSET('Game Board'!$H$8:$H$31,0,WQ$1))*1)</f>
        <v>3</v>
      </c>
      <c r="XN10" s="341">
        <f ca="1">SUMPRODUCT((OFFSET('Game Board'!$F$8:$F$31,0,WQ$1)=XI10)*(OFFSET('Game Board'!$I$8:$I$31,0,WQ$1)=XI8)*(OFFSET('Game Board'!$G$8:$G$31,0,WQ$1)&lt;OFFSET('Game Board'!$H$8:$H$31,0,WQ$1))*1)+SUMPRODUCT((OFFSET('Game Board'!$I$8:$I$31,0,WQ$1)=XI10)*(OFFSET('Game Board'!$F$8:$F$31,0,WQ$1)=XI8)*(OFFSET('Game Board'!$H$8:$H$31,0,WQ$1)&lt;OFFSET('Game Board'!$G$8:$G$31,0,WQ$1))*1)+SUMPRODUCT((OFFSET('Game Board'!$F$8:$F$31,0,WQ$1)=XI10)*(OFFSET('Game Board'!$I$8:$I$31,0,WQ$1)=XI9)*(OFFSET('Game Board'!$G$8:$G$31,0,WQ$1)&lt;OFFSET('Game Board'!$H$8:$H$31,0,WQ$1))*1)+SUMPRODUCT((OFFSET('Game Board'!$I$8:$I$31,0,WQ$1)=XI10)*(OFFSET('Game Board'!$F$8:$F$31,0,WQ$1)=XI9)*(OFFSET('Game Board'!$H$8:$H$31,0,WQ$1)&lt;OFFSET('Game Board'!$G$8:$G$31,0,WQ$1))*1)+SUMPRODUCT((OFFSET('Game Board'!$F$8:$F$31,0,WQ$1)=XI10)*(OFFSET('Game Board'!$I$8:$I$31,0,WQ$1)=XI11)*(OFFSET('Game Board'!$G$8:$G$31,0,WQ$1)&lt;OFFSET('Game Board'!$H$8:$H$31,0,WQ$1))*1)+SUMPRODUCT((OFFSET('Game Board'!$I$8:$I$31,0,WQ$1)=XI10)*(OFFSET('Game Board'!$F$8:$F$31,0,WQ$1)=XI11)*(OFFSET('Game Board'!$H$8:$H$31,0,WQ$1)&lt;OFFSET('Game Board'!$G$8:$G$31,0,WQ$1))*1)</f>
        <v>0</v>
      </c>
      <c r="XO10" s="341">
        <f ca="1">SUMIFS(OFFSET('Game Board'!$G$8:$G$31,0,WQ$1),OFFSET('Game Board'!$F$8:$F$31,0,WQ$1),XI10,OFFSET('Game Board'!$I$8:$I$31,0,WQ$1),XI8)+SUMIFS(OFFSET('Game Board'!$G$8:$G$31,0,WQ$1),OFFSET('Game Board'!$F$8:$F$31,0,WQ$1),XI10,OFFSET('Game Board'!$I$8:$I$31,0,WQ$1),XI9)+SUMIFS(OFFSET('Game Board'!$G$8:$G$31,0,WQ$1),OFFSET('Game Board'!$F$8:$F$31,0,WQ$1),XI10,OFFSET('Game Board'!$I$8:$I$31,0,WQ$1),XI11)+SUMIFS(OFFSET('Game Board'!$H$8:$H$31,0,WQ$1),OFFSET('Game Board'!$I$8:$I$31,0,WQ$1),XI10,OFFSET('Game Board'!$F$8:$F$31,0,WQ$1),XI8)+SUMIFS(OFFSET('Game Board'!$H$8:$H$31,0,WQ$1),OFFSET('Game Board'!$I$8:$I$31,0,WQ$1),XI10,OFFSET('Game Board'!$F$8:$F$31,0,WQ$1),XI9)+SUMIFS(OFFSET('Game Board'!$H$8:$H$31,0,WQ$1),OFFSET('Game Board'!$I$8:$I$31,0,WQ$1),XI10,OFFSET('Game Board'!$F$8:$F$31,0,WQ$1),XI11)</f>
        <v>0</v>
      </c>
      <c r="XP10" s="341">
        <f ca="1">SUMIFS(OFFSET('Game Board'!$H$8:$H$31,0,WQ$1),OFFSET('Game Board'!$F$8:$F$31,0,WQ$1),XI10,OFFSET('Game Board'!$I$8:$I$31,0,WQ$1),XI8)+SUMIFS(OFFSET('Game Board'!$H$8:$H$31,0,WQ$1),OFFSET('Game Board'!$F$8:$F$31,0,WQ$1),XI10,OFFSET('Game Board'!$I$8:$I$31,0,WQ$1),XI9)+SUMIFS(OFFSET('Game Board'!$H$8:$H$31,0,WQ$1),OFFSET('Game Board'!$F$8:$F$31,0,WQ$1),XI10,OFFSET('Game Board'!$I$8:$I$31,0,WQ$1),XI11)+SUMIFS(OFFSET('Game Board'!$G$8:$G$31,0,WQ$1),OFFSET('Game Board'!$I$8:$I$31,0,WQ$1),XI10,OFFSET('Game Board'!$F$8:$F$31,0,WQ$1),XI8)+SUMIFS(OFFSET('Game Board'!$G$8:$G$31,0,WQ$1),OFFSET('Game Board'!$I$8:$I$31,0,WQ$1),XI10,OFFSET('Game Board'!$F$8:$F$31,0,WQ$1),XI9)+SUMIFS(OFFSET('Game Board'!$G$8:$G$31,0,WQ$1),OFFSET('Game Board'!$I$8:$I$31,0,WQ$1),XI10,OFFSET('Game Board'!$F$8:$F$31,0,WQ$1),XI11)</f>
        <v>0</v>
      </c>
      <c r="XQ10" s="341">
        <f t="shared" ca="1" si="176"/>
        <v>0</v>
      </c>
      <c r="XR10" s="341">
        <f t="shared" ca="1" si="177"/>
        <v>3</v>
      </c>
      <c r="XS10" s="341">
        <f t="shared" ref="XS10" ca="1" si="1187">IF(XI10&lt;&gt;"",SUMPRODUCT((XH8:XH11=XH10)*(XR8:XR11&gt;XR10)*1),0)</f>
        <v>0</v>
      </c>
      <c r="XT10" s="341">
        <f t="shared" ref="XT10" ca="1" si="1188">IF(XI10&lt;&gt;"",SUMPRODUCT((XS8:XS11=XS10)*(XQ8:XQ11&gt;XQ10)*1),0)</f>
        <v>0</v>
      </c>
      <c r="XU10" s="341">
        <f t="shared" ca="1" si="180"/>
        <v>0</v>
      </c>
      <c r="XV10" s="341">
        <f t="shared" ref="XV10" ca="1" si="1189">IF(XI10&lt;&gt;"",SUMPRODUCT((XU8:XU11=XU10)*(XS8:XS11=XS10)*(XO8:XO11&gt;XO10)*1),0)</f>
        <v>0</v>
      </c>
      <c r="XW10" s="341">
        <f t="shared" ca="1" si="182"/>
        <v>1</v>
      </c>
      <c r="XX10" s="341">
        <f ca="1">SUMPRODUCT((OFFSET('Game Board'!$F$8:$F$31,0,WQ$1)=XJ10)*(OFFSET('Game Board'!$I$8:$I$31,0,WQ$1)=XJ9)*(OFFSET('Game Board'!$G$8:$G$31,0,WQ$1)&gt;OFFSET('Game Board'!$H$8:$H$31,0,WQ$1))*1)+SUMPRODUCT((OFFSET('Game Board'!$I$8:$I$31,0,WQ$1)=XJ10)*(OFFSET('Game Board'!$F$8:$F$31,0,WQ$1)=XJ9)*(OFFSET('Game Board'!$H$8:$H$31,0,WQ$1)&gt;OFFSET('Game Board'!$G$8:$G$31,0,WQ$1))*1)+SUMPRODUCT((OFFSET('Game Board'!$F$8:$F$31,0,WQ$1)=XJ10)*(OFFSET('Game Board'!$I$8:$I$31,0,WQ$1)=XJ11)*(OFFSET('Game Board'!$G$8:$G$31,0,WQ$1)&gt;OFFSET('Game Board'!$H$8:$H$31,0,WQ$1))*1)+SUMPRODUCT((OFFSET('Game Board'!$I$8:$I$31,0,WQ$1)=XJ10)*(OFFSET('Game Board'!$F$8:$F$31,0,WQ$1)=XJ11)*(OFFSET('Game Board'!$H$8:$H$31,0,WQ$1)&gt;OFFSET('Game Board'!$G$8:$G$31,0,WQ$1))*1)</f>
        <v>0</v>
      </c>
      <c r="XY10" s="341">
        <f ca="1">SUMPRODUCT((OFFSET('Game Board'!$F$8:$F$31,0,WQ$1)=XJ10)*(OFFSET('Game Board'!$I$8:$I$31,0,WQ$1)=XJ9)*(OFFSET('Game Board'!$G$8:$G$31,0,WQ$1)=OFFSET('Game Board'!$H$8:$H$31,0,WQ$1))*1)+SUMPRODUCT((OFFSET('Game Board'!$I$8:$I$31,0,WQ$1)=XJ10)*(OFFSET('Game Board'!$F$8:$F$31,0,WQ$1)=XJ9)*(OFFSET('Game Board'!$G$8:$G$31,0,WQ$1)=OFFSET('Game Board'!$H$8:$H$31,0,WQ$1))*1)+SUMPRODUCT((OFFSET('Game Board'!$F$8:$F$31,0,WQ$1)=XJ10)*(OFFSET('Game Board'!$I$8:$I$31,0,WQ$1)=XJ11)*(OFFSET('Game Board'!$G$8:$G$31,0,WQ$1)=OFFSET('Game Board'!$H$8:$H$31,0,WQ$1))*1)+SUMPRODUCT((OFFSET('Game Board'!$I$8:$I$31,0,WQ$1)=XJ10)*(OFFSET('Game Board'!$F$8:$F$31,0,WQ$1)=XJ11)*(OFFSET('Game Board'!$G$8:$G$31,0,WQ$1)=OFFSET('Game Board'!$H$8:$H$31,0,WQ$1))*1)</f>
        <v>0</v>
      </c>
      <c r="XZ10" s="341">
        <f ca="1">SUMPRODUCT((OFFSET('Game Board'!$F$8:$F$31,0,WQ$1)=XJ10)*(OFFSET('Game Board'!$I$8:$I$31,0,WQ$1)=XJ9)*(OFFSET('Game Board'!$G$8:$G$31,0,WQ$1)&lt;OFFSET('Game Board'!$H$8:$H$31,0,WQ$1))*1)+SUMPRODUCT((OFFSET('Game Board'!$I$8:$I$31,0,WQ$1)=XJ10)*(OFFSET('Game Board'!$F$8:$F$31,0,WQ$1)=XJ9)*(OFFSET('Game Board'!$H$8:$H$31,0,WQ$1)&lt;OFFSET('Game Board'!$G$8:$G$31,0,WQ$1))*1)+SUMPRODUCT((OFFSET('Game Board'!$F$8:$F$31,0,WQ$1)=XJ10)*(OFFSET('Game Board'!$I$8:$I$31,0,WQ$1)=XJ11)*(OFFSET('Game Board'!$G$8:$G$31,0,WQ$1)&lt;OFFSET('Game Board'!$H$8:$H$31,0,WQ$1))*1)+SUMPRODUCT((OFFSET('Game Board'!$I$8:$I$31,0,WQ$1)=XJ10)*(OFFSET('Game Board'!$F$8:$F$31,0,WQ$1)=XJ11)*(OFFSET('Game Board'!$H$8:$H$31,0,WQ$1)&lt;OFFSET('Game Board'!$G$8:$G$31,0,WQ$1))*1)</f>
        <v>0</v>
      </c>
      <c r="YA10" s="341">
        <f ca="1">SUMIFS(OFFSET('Game Board'!$G$8:$G$31,0,WQ$1),OFFSET('Game Board'!$F$8:$F$31,0,WQ$1),XJ10,OFFSET('Game Board'!$I$8:$I$31,0,WQ$1),XJ9)+SUMIFS(OFFSET('Game Board'!$G$8:$G$31,0,WQ$1),OFFSET('Game Board'!$F$8:$F$31,0,WQ$1),XJ10,OFFSET('Game Board'!$I$8:$I$31,0,WQ$1),XJ11)+SUMIFS(OFFSET('Game Board'!$H$8:$H$31,0,WQ$1),OFFSET('Game Board'!$I$8:$I$31,0,WQ$1),XJ10,OFFSET('Game Board'!$F$8:$F$31,0,WQ$1),XJ9)+SUMIFS(OFFSET('Game Board'!$H$8:$H$31,0,WQ$1),OFFSET('Game Board'!$I$8:$I$31,0,WQ$1),XJ10,OFFSET('Game Board'!$F$8:$F$31,0,WQ$1),XJ11)</f>
        <v>0</v>
      </c>
      <c r="YB10" s="341">
        <f ca="1">SUMIFS(OFFSET('Game Board'!$H$8:$H$31,0,WQ$1),OFFSET('Game Board'!$F$8:$F$31,0,WQ$1),XJ10,OFFSET('Game Board'!$I$8:$I$31,0,WQ$1),XJ9)+SUMIFS(OFFSET('Game Board'!$H$8:$H$31,0,WQ$1),OFFSET('Game Board'!$F$8:$F$31,0,WQ$1),XJ10,OFFSET('Game Board'!$I$8:$I$31,0,WQ$1),XJ11)+SUMIFS(OFFSET('Game Board'!$G$8:$G$31,0,WQ$1),OFFSET('Game Board'!$I$8:$I$31,0,WQ$1),XJ10,OFFSET('Game Board'!$F$8:$F$31,0,WQ$1),XJ9)+SUMIFS(OFFSET('Game Board'!$G$8:$G$31,0,WQ$1),OFFSET('Game Board'!$I$8:$I$31,0,WQ$1),XJ10,OFFSET('Game Board'!$F$8:$F$31,0,WQ$1),XJ11)</f>
        <v>0</v>
      </c>
      <c r="YC10" s="341">
        <f t="shared" ca="1" si="383"/>
        <v>0</v>
      </c>
      <c r="YD10" s="341">
        <f t="shared" ca="1" si="384"/>
        <v>0</v>
      </c>
      <c r="YE10" s="341">
        <f t="shared" ref="YE10" ca="1" si="1190">IF(XJ10&lt;&gt;"",SUMPRODUCT((XH8:XH11=XH10)*(YD8:YD11&gt;YD10)*1),0)</f>
        <v>0</v>
      </c>
      <c r="YF10" s="341">
        <f t="shared" ref="YF10" ca="1" si="1191">IF(XJ10&lt;&gt;"",SUMPRODUCT((YE8:YE11=YE10)*(YC8:YC11&gt;YC10)*1),0)</f>
        <v>0</v>
      </c>
      <c r="YG10" s="341">
        <f t="shared" ca="1" si="387"/>
        <v>0</v>
      </c>
      <c r="YH10" s="341">
        <f t="shared" ref="YH10" ca="1" si="1192">IF(XJ10&lt;&gt;"",SUMPRODUCT((YG8:YG11=YG10)*(YE8:YE11=YE10)*(YA8:YA11&gt;YA10)*1),0)</f>
        <v>0</v>
      </c>
      <c r="YI10" s="341">
        <f t="shared" ca="1" si="183"/>
        <v>1</v>
      </c>
      <c r="YJ10" s="341">
        <f ca="1">SUMPRODUCT((OFFSET('Game Board'!$F$8:$F$31,0,WQ$1)=XK10)*(OFFSET('Game Board'!$I$8:$I$31,0,WQ$1)=XK11)*(OFFSET('Game Board'!$G$8:$G$31,0,WQ$1)&gt;OFFSET('Game Board'!$H$8:$H$31,0,WQ$1))*1)+SUMPRODUCT((OFFSET('Game Board'!$I$8:$I$31,0,WQ$1)=XK10)*(OFFSET('Game Board'!$F$8:$F$31,0,WQ$1)=XK11)*(OFFSET('Game Board'!$H$8:$H$31,0,WQ$1)&gt;OFFSET('Game Board'!$G$8:$G$31,0,WQ$1))*1)</f>
        <v>0</v>
      </c>
      <c r="YK10" s="341">
        <f ca="1">SUMPRODUCT((OFFSET('Game Board'!$F$8:$F$31,0,WQ$1)=XK10)*(OFFSET('Game Board'!$I$8:$I$31,0,WQ$1)=XK11)*(OFFSET('Game Board'!$G$8:$G$31,0,WQ$1)=OFFSET('Game Board'!$H$8:$H$31,0,WQ$1))*1)+SUMPRODUCT((OFFSET('Game Board'!$I$8:$I$31,0,WQ$1)=XK10)*(OFFSET('Game Board'!$F$8:$F$31,0,WQ$1)=XK11)*(OFFSET('Game Board'!$H$8:$H$31,0,WQ$1)=OFFSET('Game Board'!$G$8:$G$31,0,WQ$1))*1)</f>
        <v>0</v>
      </c>
      <c r="YL10" s="341">
        <f ca="1">SUMPRODUCT((OFFSET('Game Board'!$F$8:$F$31,0,WQ$1)=XK10)*(OFFSET('Game Board'!$I$8:$I$31,0,WQ$1)=XK11)*(OFFSET('Game Board'!$G$8:$G$31,0,WQ$1)&lt;OFFSET('Game Board'!$H$8:$H$31,0,WQ$1))*1)+SUMPRODUCT((OFFSET('Game Board'!$I$8:$I$31,0,WQ$1)=XK10)*(OFFSET('Game Board'!$F$8:$F$31,0,WQ$1)=XK11)*(OFFSET('Game Board'!$H$8:$H$31,0,WQ$1)&lt;OFFSET('Game Board'!$G$8:$G$31,0,WQ$1))*1)</f>
        <v>0</v>
      </c>
      <c r="YM10" s="341">
        <f ca="1">SUMIFS(OFFSET('Game Board'!$G$8:$G$31,0,WQ$1),OFFSET('Game Board'!$F$8:$F$31,0,WQ$1),XK10,OFFSET('Game Board'!$I$8:$I$31,0,WQ$1),XK11)+SUMIFS(OFFSET('Game Board'!$H$8:$H$31,0,WQ$1),OFFSET('Game Board'!$I$8:$I$31,0,WQ$1),XK10,OFFSET('Game Board'!$F$8:$F$31,0,WQ$1),XK11)</f>
        <v>0</v>
      </c>
      <c r="YN10" s="341">
        <f ca="1">SUMIFS(OFFSET('Game Board'!$H$8:$H$31,0,WQ$1),OFFSET('Game Board'!$F$8:$F$31,0,WQ$1),XK10,OFFSET('Game Board'!$I$8:$I$31,0,WQ$1),XK11)+SUMIFS(OFFSET('Game Board'!$G$8:$G$31,0,WQ$1),OFFSET('Game Board'!$I$8:$I$31,0,WQ$1),XK10,OFFSET('Game Board'!$F$8:$F$31,0,WQ$1),XK11)</f>
        <v>0</v>
      </c>
      <c r="YO10" s="341">
        <f t="shared" ref="YO10:YO11" ca="1" si="1193">YM10-YN10</f>
        <v>0</v>
      </c>
      <c r="YP10" s="341">
        <f t="shared" ref="YP10:YP11" ca="1" si="1194">YK10*1+YJ10*3</f>
        <v>0</v>
      </c>
      <c r="YQ10" s="341">
        <f t="shared" ref="YQ10" ca="1" si="1195">IF(XK10&lt;&gt;"",SUMPRODUCT((XT8:XT11=XT10)*(YP8:YP11&gt;YP10)*1),0)</f>
        <v>0</v>
      </c>
      <c r="YR10" s="341">
        <f t="shared" ref="YR10" ca="1" si="1196">IF(XK10&lt;&gt;"",SUMPRODUCT((YQ8:YQ11=YQ10)*(YO8:YO11&gt;YO10)*1),0)</f>
        <v>0</v>
      </c>
      <c r="YS10" s="341">
        <f t="shared" ref="YS10:YS11" ca="1" si="1197">YQ10+YR10</f>
        <v>0</v>
      </c>
      <c r="YT10" s="341">
        <f t="shared" ref="YT10" ca="1" si="1198">IF(XK10&lt;&gt;"",SUMPRODUCT((YS8:YS11=YS10)*(YQ8:YQ11=YQ10)*(YM8:YM11&gt;YM10)*1),0)</f>
        <v>0</v>
      </c>
      <c r="YU10" s="341">
        <f t="shared" ca="1" si="184"/>
        <v>1</v>
      </c>
      <c r="YV10" s="341">
        <f t="shared" ref="YV10" ca="1" si="1199">SUMPRODUCT((YU8:YU11=YU10)*(WX8:WX11&gt;WX10)*1)</f>
        <v>2</v>
      </c>
      <c r="YW10" s="341">
        <f t="shared" ca="1" si="186"/>
        <v>3</v>
      </c>
    </row>
    <row r="11" spans="1:681" x14ac:dyDescent="0.25">
      <c r="A11" s="341">
        <f>INDEX(M4:M35,MATCH(U11,C4:C35,0),0)</f>
        <v>9</v>
      </c>
      <c r="B11" s="341">
        <f t="shared" si="824"/>
        <v>4</v>
      </c>
      <c r="C11" s="341" t="str">
        <f>'Tournament Setup'!D13</f>
        <v>Ukraine</v>
      </c>
      <c r="D11" s="341">
        <f t="shared" si="187"/>
        <v>0</v>
      </c>
      <c r="E11" s="341">
        <f>SUMPRODUCT(('Game Board'!$G$8:$G$31&lt;&gt;"")*('Game Board'!$F$8:$F$31=$C11)*('Game Board'!$G$8:$G$31&gt;'Game Board'!$H$8:$H$31)*1)+SUMPRODUCT(('Game Board'!$G$8:$G$31&lt;&gt;"")*('Game Board'!$I$8:$I$31=$C11)*('Game Board'!$H$8:$H$31&gt;'Game Board'!$G$8:$G$31)*1)</f>
        <v>0</v>
      </c>
      <c r="F11" s="341">
        <f>SUMPRODUCT(('Game Board'!$G$8:$G$31&lt;&gt;"")*('Game Board'!$F$8:$F$31=$C11)*('Game Board'!$G$8:$G$31='Game Board'!$H$8:$H$31)*1)+SUMPRODUCT(('Game Board'!$G$8:$G$31&lt;&gt;"")*('Game Board'!$I$8:$I$31=$C11)*('Game Board'!$G$8:$G$31='Game Board'!$H$8:$H$31)*1)</f>
        <v>0</v>
      </c>
      <c r="G11" s="341">
        <f>SUMPRODUCT(('Game Board'!$G$8:$G$31&lt;&gt;"")*('Game Board'!$F$8:$F$31=$C11)*('Game Board'!$G$8:$G$31&lt;'Game Board'!$H$8:$H$31)*1)+SUMPRODUCT(('Game Board'!$G$8:$G$31&lt;&gt;"")*('Game Board'!$I$8:$I$31=$C11)*('Game Board'!$H$8:$H$31&lt;'Game Board'!$G$8:$G$31)*1)</f>
        <v>0</v>
      </c>
      <c r="H11" s="341">
        <f>SUMIF('Game Board'!$F$8:$F$31,$C11,'Game Board'!$G$8:$G$31)+SUMIF('Game Board'!$I$8:$I$31,$C11,'Game Board'!$H$8:$H$31)</f>
        <v>0</v>
      </c>
      <c r="I11" s="341">
        <f>SUMIF('Game Board'!$F$8:$F$31,$C11,'Game Board'!$H$8:$H$31)+SUMIF('Game Board'!$I$8:$I$31,$C11,'Game Board'!$G$8:$G$31)</f>
        <v>0</v>
      </c>
      <c r="J11" s="341">
        <f t="shared" si="188"/>
        <v>0</v>
      </c>
      <c r="K11" s="341">
        <f t="shared" si="189"/>
        <v>0</v>
      </c>
      <c r="L11" s="341">
        <f>'Tournament Setup'!$E13</f>
        <v>9</v>
      </c>
      <c r="M11" s="341">
        <f>IF('Tournament Setup'!$F13&lt;&gt;"",-'Tournament Setup'!$F13,'Tournament Setup'!$E13)</f>
        <v>9</v>
      </c>
      <c r="N11" s="341">
        <f>RANK(K11,K8:K11)</f>
        <v>1</v>
      </c>
      <c r="O11" s="341">
        <f>SUMPRODUCT((N8:N11=N11)*(J8:J11&gt;J11)*1)</f>
        <v>0</v>
      </c>
      <c r="P11" s="341">
        <f t="shared" si="190"/>
        <v>1</v>
      </c>
      <c r="Q11" s="341">
        <f>SUMPRODUCT((N8:N11=N11)*(J8:J11=J11)*(H8:H11&gt;H11)*1)</f>
        <v>0</v>
      </c>
      <c r="R11" s="341">
        <f t="shared" si="191"/>
        <v>1</v>
      </c>
      <c r="S11" s="341">
        <f>RANK(R11,R8:R11,1)+COUNTIF(R8:R11,R11)-1</f>
        <v>4</v>
      </c>
      <c r="T11" s="341">
        <v>4</v>
      </c>
      <c r="U11" s="341" t="str">
        <f t="shared" ref="U11" si="1200">INDEX(C8:C11,MATCH(T11,S8:S11,0),0)</f>
        <v>Ukraine</v>
      </c>
      <c r="V11" s="341">
        <f>INDEX(R8:R11,MATCH(U11,C8:C11,0),0)</f>
        <v>1</v>
      </c>
      <c r="W11" s="341" t="str">
        <f t="shared" si="975"/>
        <v>Ukraine</v>
      </c>
      <c r="X11" s="341" t="str">
        <f t="shared" ref="X11" si="1201">IF(AND(X10&lt;&gt;"",V11=2),U11,"")</f>
        <v/>
      </c>
      <c r="Y11" s="341" t="str">
        <f t="shared" ref="Y11" si="1202">IF(AND(Y10&lt;&gt;"",V11=3),U11,"")</f>
        <v/>
      </c>
      <c r="Z11" s="341">
        <f>SUMPRODUCT(('Game Board'!$F$8:$F$31=W11)*('Game Board'!$I$8:$I$31=W8)*('Game Board'!$G$8:$G$31&gt;'Game Board'!$H$8:$H$31)*1)+SUMPRODUCT(('Game Board'!$I$8:$I$31=W11)*('Game Board'!$F$8:$F$31=W8)*('Game Board'!$H$8:$H$31&gt;'Game Board'!$G$8:$G$31)*1)+SUMPRODUCT(('Game Board'!$F$8:$F$31=W11)*('Game Board'!$I$8:$I$31=W9)*('Game Board'!$G$8:$G$31&gt;'Game Board'!$H$8:$H$31)*1)+SUMPRODUCT(('Game Board'!$I$8:$I$31=W11)*('Game Board'!$F$8:$F$31=W9)*('Game Board'!$H$8:$H$31&gt;'Game Board'!$G$8:$G$31)*1)+SUMPRODUCT(('Game Board'!$F$8:$F$31=W11)*('Game Board'!$I$8:$I$31=W10)*('Game Board'!$G$8:$G$31&gt;'Game Board'!$H$8:$H$31)*1)+SUMPRODUCT(('Game Board'!$I$8:$I$31=W11)*('Game Board'!$F$8:$F$31=W10)*('Game Board'!$H$8:$H$31&gt;'Game Board'!$G$8:$G$31)*1)</f>
        <v>0</v>
      </c>
      <c r="AA11" s="341">
        <f>SUMPRODUCT(('Game Board'!$F$8:$F$31=W11)*('Game Board'!$I$8:$I$31=W8)*('Game Board'!$G$8:$G$31&gt;='Game Board'!$H$8:$H$31)*1)+SUMPRODUCT(('Game Board'!$I$8:$I$31=W11)*('Game Board'!$F$8:$F$31=W8)*('Game Board'!$G$8:$G$31='Game Board'!$H$8:$H$31)*1)+SUMPRODUCT(('Game Board'!$F$8:$F$31=W11)*('Game Board'!$I$8:$I$31=W9)*('Game Board'!$G$8:$G$31='Game Board'!$H$8:$H$31)*1)+SUMPRODUCT(('Game Board'!$I$8:$I$31=W11)*('Game Board'!$F$8:$F$31=W9)*('Game Board'!$G$8:$G$31='Game Board'!$H$8:$H$31)*1)+SUMPRODUCT(('Game Board'!$F$8:$F$31=W11)*('Game Board'!$I$8:$I$31=W10)*('Game Board'!$G$8:$G$31='Game Board'!$H$8:$H$31)*1)+SUMPRODUCT(('Game Board'!$I$8:$I$31=W11)*('Game Board'!$F$8:$F$31=W10)*('Game Board'!$G$8:$G$31='Game Board'!$H$8:$H$31)*1)</f>
        <v>3</v>
      </c>
      <c r="AB11" s="341">
        <f>SUMPRODUCT(('Game Board'!$F$8:$F$31=W11)*('Game Board'!$I$8:$I$31=W8)*('Game Board'!$G$8:$G$31&lt;'Game Board'!$H$8:$H$31)*1)+SUMPRODUCT(('Game Board'!$I$8:$I$31=W11)*('Game Board'!$F$8:$F$31=W8)*('Game Board'!$H$8:$H$31&lt;'Game Board'!$G$8:$G$31)*1)+SUMPRODUCT(('Game Board'!$F$8:$F$31=W11)*('Game Board'!$I$8:$I$31=W9)*('Game Board'!$G$8:$G$31&lt;'Game Board'!$H$8:$H$31)*1)+SUMPRODUCT(('Game Board'!$I$8:$I$31=W11)*('Game Board'!$F$8:$F$31=W9)*('Game Board'!$H$8:$H$31&lt;'Game Board'!$G$8:$G$31)*1)+SUMPRODUCT(('Game Board'!$F$8:$F$31=W11)*('Game Board'!$I$8:$I$31=W10)*('Game Board'!$G$8:$G$31&lt;'Game Board'!$H$8:$H$31)*1)+SUMPRODUCT(('Game Board'!$I$8:$I$31=W11)*('Game Board'!$F$8:$F$31=W10)*('Game Board'!$H$8:$H$31&lt;'Game Board'!$G$8:$G$31)*1)</f>
        <v>0</v>
      </c>
      <c r="AC11" s="341">
        <f>SUMIFS('Game Board'!$G$8:$G$31,'Game Board'!$F$8:$F$31,W11,'Game Board'!$I$8:$I$31,W8)+SUMIFS('Game Board'!$G$8:$G$31,'Game Board'!$F$8:$F$31,W11,'Game Board'!$I$8:$I$31,W9)+SUMIFS('Game Board'!$G$8:$G$31,'Game Board'!$F$8:$F$31,W11,'Game Board'!$I$8:$I$31,W10)+SUMIFS('Game Board'!$H$8:$H$31,'Game Board'!$I$8:$I$31,W11,'Game Board'!$F$8:$F$31,W8)+SUMIFS('Game Board'!$H$8:$H$31,'Game Board'!$I$8:$I$31,W11,'Game Board'!$F$8:$F$31,W9)+SUMIFS('Game Board'!$H$8:$H$31,'Game Board'!$I$8:$I$31,W11,'Game Board'!$F$8:$F$31,W10)</f>
        <v>0</v>
      </c>
      <c r="AD11" s="341">
        <f>SUMIFS('Game Board'!$H$8:$H$31,'Game Board'!$F$8:$F$31,W11,'Game Board'!$I$8:$I$31,W8)+SUMIFS('Game Board'!$H$8:$H$31,'Game Board'!$F$8:$F$31,W11,'Game Board'!$I$8:$I$31,W9)+SUMIFS('Game Board'!$H$8:$H$31,'Game Board'!$F$8:$F$31,W11,'Game Board'!$I$8:$I$31,W10)+SUMIFS('Game Board'!$G$8:$G$31,'Game Board'!$I$8:$I$31,W11,'Game Board'!$F$8:$F$31,W8)+SUMIFS('Game Board'!$G$8:$G$31,'Game Board'!$I$8:$I$31,W11,'Game Board'!$F$8:$F$31,W9)+SUMIFS('Game Board'!$G$8:$G$31,'Game Board'!$I$8:$I$31,W11,'Game Board'!$F$8:$F$31,W10)</f>
        <v>0</v>
      </c>
      <c r="AE11" s="341">
        <f t="shared" si="192"/>
        <v>0</v>
      </c>
      <c r="AF11" s="341">
        <f t="shared" si="193"/>
        <v>3</v>
      </c>
      <c r="AG11" s="341">
        <f t="shared" ref="AG11" si="1203">IF(W11&lt;&gt;"",SUMPRODUCT((V8:V11=V11)*(AF8:AF11&gt;AF11)*1),0)</f>
        <v>0</v>
      </c>
      <c r="AH11" s="341">
        <f t="shared" ref="AH11" si="1204">IF(W11&lt;&gt;"",SUMPRODUCT((AG8:AG11=AG11)*(AE8:AE11&gt;AE11)*1),0)</f>
        <v>0</v>
      </c>
      <c r="AI11" s="341">
        <f t="shared" si="0"/>
        <v>0</v>
      </c>
      <c r="AJ11" s="341">
        <f t="shared" ref="AJ11" si="1205">IF(W11&lt;&gt;"",SUMPRODUCT((AI8:AI11=AI11)*(AG8:AG11=AG11)*(AC8:AC11&gt;AC11)*1),0)</f>
        <v>0</v>
      </c>
      <c r="AK11" s="341">
        <f t="shared" si="194"/>
        <v>1</v>
      </c>
      <c r="AL11" s="341">
        <f>SUMPRODUCT(('Game Board'!$F$8:$F$31=X11)*('Game Board'!$I$8:$I$31=X9)*('Game Board'!$G$8:$G$31&gt;'Game Board'!$H$8:$H$31)*1)+SUMPRODUCT(('Game Board'!$I$8:$I$31=X11)*('Game Board'!$F$8:$F$31=X9)*('Game Board'!$H$8:$H$31&gt;'Game Board'!$G$8:$G$31)*1)+SUMPRODUCT(('Game Board'!$F$8:$F$31=X11)*('Game Board'!$I$8:$I$31=X10)*('Game Board'!$G$8:$G$31&gt;'Game Board'!$H$8:$H$31)*1)+SUMPRODUCT(('Game Board'!$I$8:$I$31=X11)*('Game Board'!$F$8:$F$31=X10)*('Game Board'!$H$8:$H$31&gt;'Game Board'!$G$8:$G$31)*1)</f>
        <v>0</v>
      </c>
      <c r="AM11" s="341">
        <f>SUMPRODUCT(('Game Board'!$F$8:$F$31=X11)*('Game Board'!$I$8:$I$31=X9)*('Game Board'!$G$8:$G$31='Game Board'!$H$8:$H$31)*1)+SUMPRODUCT(('Game Board'!$I$8:$I$31=X11)*('Game Board'!$F$8:$F$31=X9)*('Game Board'!$G$8:$G$31='Game Board'!$H$8:$H$31)*1)+SUMPRODUCT(('Game Board'!$F$8:$F$31=X11)*('Game Board'!$I$8:$I$31=X10)*('Game Board'!$G$8:$G$31='Game Board'!$H$8:$H$31)*1)+SUMPRODUCT(('Game Board'!$I$8:$I$31=X11)*('Game Board'!$F$8:$F$31=X10)*('Game Board'!$G$8:$G$31='Game Board'!$H$8:$H$31)*1)</f>
        <v>0</v>
      </c>
      <c r="AN11" s="341">
        <f>SUMPRODUCT(('Game Board'!$F$8:$F$31=X11)*('Game Board'!$I$8:$I$31=X9)*('Game Board'!$G$8:$G$31&lt;'Game Board'!$H$8:$H$31)*1)+SUMPRODUCT(('Game Board'!$I$8:$I$31=X11)*('Game Board'!$F$8:$F$31=X9)*('Game Board'!$H$8:$H$31&lt;'Game Board'!$G$8:$G$31)*1)+SUMPRODUCT(('Game Board'!$F$8:$F$31=X11)*('Game Board'!$I$8:$I$31=X10)*('Game Board'!$G$8:$G$31&lt;'Game Board'!$H$8:$H$31)*1)+SUMPRODUCT(('Game Board'!$I$8:$I$31=X11)*('Game Board'!$F$8:$F$31=X10)*('Game Board'!$H$8:$H$31&lt;'Game Board'!$G$8:$G$31)*1)</f>
        <v>0</v>
      </c>
      <c r="AO11" s="341">
        <f>SUMIFS('Game Board'!$G$8:$G$31,'Game Board'!$F$8:$F$31,X11,'Game Board'!$I$8:$I$31,X9)+SUMIFS('Game Board'!$G$8:$G$31,'Game Board'!$F$8:$F$31,X11,'Game Board'!$I$8:$I$31,X10)+SUMIFS('Game Board'!$H$8:$H$31,'Game Board'!$I$8:$I$31,X11,'Game Board'!$F$8:$F$31,X9)+SUMIFS('Game Board'!$H$8:$H$31,'Game Board'!$I$8:$I$31,X11,'Game Board'!$F$8:$F$31,X10)</f>
        <v>0</v>
      </c>
      <c r="AP11" s="341">
        <f>SUMIFS('Game Board'!$G$8:$G$31,'Game Board'!$F$8:$F$31,X11,'Game Board'!$I$8:$I$31,X9)+SUMIFS('Game Board'!$G$8:$G$31,'Game Board'!$F$8:$F$31,X11,'Game Board'!$I$8:$I$31,X10)+SUMIFS('Game Board'!$H$8:$H$31,'Game Board'!$I$8:$I$31,X11,'Game Board'!$F$8:$F$31,X9)+SUMIFS('Game Board'!$H$8:$H$31,'Game Board'!$I$8:$I$31,X11,'Game Board'!$F$8:$F$31,X10)</f>
        <v>0</v>
      </c>
      <c r="AQ11" s="341">
        <f t="shared" si="195"/>
        <v>0</v>
      </c>
      <c r="AR11" s="341">
        <f t="shared" si="196"/>
        <v>0</v>
      </c>
      <c r="AS11" s="341">
        <f t="shared" ref="AS11" si="1206">IF(X11&lt;&gt;"",SUMPRODUCT((V8:V11=V11)*(AR8:AR11&gt;AR11)*1),0)</f>
        <v>0</v>
      </c>
      <c r="AT11" s="341">
        <f t="shared" ref="AT11" si="1207">IF(X11&lt;&gt;"",SUMPRODUCT((AS8:AS11=AS11)*(AQ8:AQ11&gt;AQ11)*1),0)</f>
        <v>0</v>
      </c>
      <c r="AU11" s="341">
        <f t="shared" si="197"/>
        <v>0</v>
      </c>
      <c r="AV11" s="341">
        <f t="shared" ref="AV11" si="1208">IF(X11&lt;&gt;"",SUMPRODUCT((AU8:AU11=AU11)*(AS8:AS11=AS11)*(AO8:AO11&gt;AO11)*1),0)</f>
        <v>0</v>
      </c>
      <c r="AW11" s="341">
        <f t="shared" si="198"/>
        <v>1</v>
      </c>
      <c r="AX11" s="341">
        <f>SUMPRODUCT(('Game Board'!$F$8:$F$31=Y11)*('Game Board'!$I$8:$I$31=Y10)*('Game Board'!$G$8:$G$31&gt;'Game Board'!$H$8:$H$31)*1)+SUMPRODUCT(('Game Board'!$I$8:$I$31=Y11)*('Game Board'!$F$8:$F$31=Y10)*('Game Board'!$H$8:$H$31&gt;'Game Board'!$G$8:$G$31)*1)</f>
        <v>0</v>
      </c>
      <c r="AY11" s="341">
        <f>SUMPRODUCT(('Game Board'!$F$8:$F$31=Y11)*('Game Board'!$I$8:$I$31=Y10)*('Game Board'!$G$8:$G$31='Game Board'!$H$8:$H$31)*1)+SUMPRODUCT(('Game Board'!$I$8:$I$31=Y11)*('Game Board'!$F$8:$F$31=Y10)*('Game Board'!$H$8:$H$31='Game Board'!$G$8:$G$31)*1)</f>
        <v>0</v>
      </c>
      <c r="AZ11" s="341">
        <f>SUMPRODUCT(('Game Board'!$F$8:$F$31=Y11)*('Game Board'!$I$8:$I$31=Y10)*('Game Board'!$G$8:$G$31&lt;'Game Board'!$H$8:$H$31)*1)+SUMPRODUCT(('Game Board'!$I$8:$I$31=Y11)*('Game Board'!$F$8:$F$31=Y10)*('Game Board'!$H$8:$H$31&lt;'Game Board'!$G$8:$G$31)*1)</f>
        <v>0</v>
      </c>
      <c r="BA11" s="341">
        <f>SUMIFS('Game Board'!$G$8:$G$31,'Game Board'!$F$8:$F$31,Y11,'Game Board'!$I$8:$I$31,Y10)+SUMIFS('Game Board'!$H$8:$H$31,'Game Board'!$I$8:$I$31,Y11,'Game Board'!$F$8:$F$31,Y10)</f>
        <v>0</v>
      </c>
      <c r="BB11" s="341">
        <f>SUMIFS('Game Board'!$G$8:$G$31,'Game Board'!$F$8:$F$31,Y11,'Game Board'!$I$8:$I$31,Y10)+SUMIFS('Game Board'!$H$8:$H$31,'Game Board'!$I$8:$I$31,Y11,'Game Board'!$F$8:$F$31,Y10)</f>
        <v>0</v>
      </c>
      <c r="BC11" s="341">
        <f t="shared" si="984"/>
        <v>0</v>
      </c>
      <c r="BD11" s="341">
        <f t="shared" si="985"/>
        <v>0</v>
      </c>
      <c r="BE11" s="341">
        <f t="shared" ref="BE11" si="1209">IF(Y11&lt;&gt;"",SUMPRODUCT((AH8:AH11=AH11)*(BD8:BD11&gt;BD11)*1),0)</f>
        <v>0</v>
      </c>
      <c r="BF11" s="341">
        <f t="shared" ref="BF11" si="1210">IF(Y11&lt;&gt;"",SUMPRODUCT((BE8:BE11=BE11)*(BC8:BC11&gt;BC11)*1),0)</f>
        <v>0</v>
      </c>
      <c r="BG11" s="341">
        <f t="shared" si="988"/>
        <v>0</v>
      </c>
      <c r="BH11" s="341">
        <f t="shared" ref="BH11" si="1211">IF(Y11&lt;&gt;"",SUMPRODUCT((BG8:BG11=BG11)*(BE8:BE11=BE11)*(BA8:BA11&gt;BA11)*1),0)</f>
        <v>0</v>
      </c>
      <c r="BI11" s="341">
        <f t="shared" si="392"/>
        <v>1</v>
      </c>
      <c r="BJ11" s="341">
        <f>SUMPRODUCT((BI8:BI11=BI11)*(A8:A11&gt;A11)*1)</f>
        <v>3</v>
      </c>
      <c r="BK11" s="341">
        <f t="shared" si="199"/>
        <v>4</v>
      </c>
      <c r="BL11" s="341" t="str">
        <f t="shared" si="200"/>
        <v>Ukraine</v>
      </c>
      <c r="BM11" s="341">
        <f t="shared" ca="1" si="201"/>
        <v>0</v>
      </c>
      <c r="BN11" s="341">
        <f ca="1">SUMPRODUCT((OFFSET('Game Board'!$G$8:$G$31,0,BN$1)&lt;&gt;"")*(OFFSET('Game Board'!$F$8:$F$31,0,BN$1)=$C11)*(OFFSET('Game Board'!$G$8:$G$31,0,BN$1)&gt;OFFSET('Game Board'!$H$8:$H$31,0,BN$1))*1)+SUMPRODUCT((OFFSET('Game Board'!$G$8:$G$31,0,BN$1)&lt;&gt;"")*(OFFSET('Game Board'!$I$8:$I$31,0,BN$1)=$C11)*(OFFSET('Game Board'!$H$8:$H$31,0,BN$1)&gt;OFFSET('Game Board'!$G$8:$G$31,0,BN$1))*1)</f>
        <v>0</v>
      </c>
      <c r="BO11" s="341">
        <f ca="1">SUMPRODUCT((OFFSET('Game Board'!$G$8:$G$31,0,BN$1)&lt;&gt;"")*(OFFSET('Game Board'!$F$8:$F$31,0,BN$1)=$C11)*(OFFSET('Game Board'!$G$8:$G$31,0,BN$1)=OFFSET('Game Board'!$H$8:$H$31,0,BN$1))*1)+SUMPRODUCT((OFFSET('Game Board'!$G$8:$G$31,0,BN$1)&lt;&gt;"")*(OFFSET('Game Board'!$I$8:$I$31,0,BN$1)=$C11)*(OFFSET('Game Board'!$G$8:$G$31,0,BN$1)=OFFSET('Game Board'!$H$8:$H$31,0,BN$1))*1)</f>
        <v>0</v>
      </c>
      <c r="BP11" s="341">
        <f ca="1">SUMPRODUCT((OFFSET('Game Board'!$G$8:$G$31,0,BN$1)&lt;&gt;"")*(OFFSET('Game Board'!$F$8:$F$31,0,BN$1)=$C11)*(OFFSET('Game Board'!$G$8:$G$31,0,BN$1)&lt;OFFSET('Game Board'!$H$8:$H$31,0,BN$1))*1)+SUMPRODUCT((OFFSET('Game Board'!$G$8:$G$31,0,BN$1)&lt;&gt;"")*(OFFSET('Game Board'!$I$8:$I$31,0,BN$1)=$C11)*(OFFSET('Game Board'!$H$8:$H$31,0,BN$1)&lt;OFFSET('Game Board'!$G$8:$G$31,0,BN$1))*1)</f>
        <v>0</v>
      </c>
      <c r="BQ11" s="341">
        <f ca="1">SUMIF(OFFSET('Game Board'!$F$8:$F$31,0,BN$1),$C11,OFFSET('Game Board'!$G$8:$G$31,0,BN$1))+SUMIF(OFFSET('Game Board'!$I$8:$I$31,0,BN$1),$C11,OFFSET('Game Board'!$H$8:$H$31,0,BN$1))</f>
        <v>0</v>
      </c>
      <c r="BR11" s="341">
        <f ca="1">SUMIF(OFFSET('Game Board'!$F$8:$F$31,0,BN$1),$C11,OFFSET('Game Board'!$H$8:$H$31,0,BN$1))+SUMIF(OFFSET('Game Board'!$I$8:$I$31,0,BN$1),$C11,OFFSET('Game Board'!$G$8:$G$31,0,BN$1))</f>
        <v>0</v>
      </c>
      <c r="BS11" s="341">
        <f t="shared" ca="1" si="202"/>
        <v>0</v>
      </c>
      <c r="BT11" s="341">
        <f t="shared" ca="1" si="203"/>
        <v>0</v>
      </c>
      <c r="BU11" s="341">
        <f t="shared" ca="1" si="204"/>
        <v>9</v>
      </c>
      <c r="BV11" s="341">
        <f>'Tournament Setup'!$F13</f>
        <v>0</v>
      </c>
      <c r="BW11" s="341">
        <f ca="1">RANK(BT11,BT8:BT11)</f>
        <v>1</v>
      </c>
      <c r="BX11" s="341">
        <f ca="1">SUMPRODUCT((BW8:BW11=BW11)*(BS8:BS11&gt;BS11)*1)</f>
        <v>0</v>
      </c>
      <c r="BY11" s="341">
        <f t="shared" ca="1" si="205"/>
        <v>1</v>
      </c>
      <c r="BZ11" s="341">
        <f ca="1">SUMPRODUCT((BW8:BW11=BW11)*(BS8:BS11=BS11)*(BQ8:BQ11&gt;BQ11)*1)</f>
        <v>0</v>
      </c>
      <c r="CA11" s="341">
        <f t="shared" ca="1" si="206"/>
        <v>1</v>
      </c>
      <c r="CB11" s="341">
        <f ca="1">RANK(CA11,CA8:CA11,1)+COUNTIF(CA8:CA11,CA11)-1</f>
        <v>4</v>
      </c>
      <c r="CC11" s="341">
        <v>4</v>
      </c>
      <c r="CD11" s="341" t="str">
        <f t="shared" ref="CD11" ca="1" si="1212">INDEX(BL8:BL11,MATCH(CC11,CB8:CB11,0),0)</f>
        <v>Ukraine</v>
      </c>
      <c r="CE11" s="341">
        <f ca="1">INDEX(CA8:CA11,MATCH(CD11,BL8:BL11,0),0)</f>
        <v>1</v>
      </c>
      <c r="CF11" s="341" t="str">
        <f t="shared" ca="1" si="991"/>
        <v>Ukraine</v>
      </c>
      <c r="CG11" s="341" t="str">
        <f t="shared" ref="CG11" ca="1" si="1213">IF(AND(CG10&lt;&gt;"",CE11=2),CD11,"")</f>
        <v/>
      </c>
      <c r="CH11" s="341" t="str">
        <f t="shared" ref="CH11" ca="1" si="1214">IF(AND(CH10&lt;&gt;"",CE11=3),CD11,"")</f>
        <v/>
      </c>
      <c r="CI11" s="341">
        <f ca="1">SUMPRODUCT((OFFSET('Game Board'!$F$8:$F$31,0,BN$1)=CF11)*(OFFSET('Game Board'!$I$8:$I$31,0,BN$1)=CF8)*(OFFSET('Game Board'!$G$8:$G$31,0,BN$1)&gt;OFFSET('Game Board'!$H$8:$H$31,0,BN$1))*1)+SUMPRODUCT((OFFSET('Game Board'!$I$8:$I$31,0,BN$1)=CF11)*(OFFSET('Game Board'!$F$8:$F$31,0,BN$1)=CF8)*(OFFSET('Game Board'!$H$8:$H$31,0,BN$1)&gt;OFFSET('Game Board'!$G$8:$G$31,0,BN$1))*1)+SUMPRODUCT((OFFSET('Game Board'!$F$8:$F$31,0,BN$1)=CF11)*(OFFSET('Game Board'!$I$8:$I$31,0,BN$1)=CF9)*(OFFSET('Game Board'!$G$8:$G$31,0,BN$1)&gt;OFFSET('Game Board'!$H$8:$H$31,0,BN$1))*1)+SUMPRODUCT((OFFSET('Game Board'!$I$8:$I$31,0,BN$1)=CF11)*(OFFSET('Game Board'!$F$8:$F$31,0,BN$1)=CF9)*(OFFSET('Game Board'!$H$8:$H$31,0,BN$1)&gt;OFFSET('Game Board'!$G$8:$G$31,0,BN$1))*1)+SUMPRODUCT((OFFSET('Game Board'!$F$8:$F$31,0,BN$1)=CF11)*(OFFSET('Game Board'!$I$8:$I$31,0,BN$1)=CF10)*(OFFSET('Game Board'!$G$8:$G$31,0,BN$1)&gt;OFFSET('Game Board'!$H$8:$H$31,0,BN$1))*1)+SUMPRODUCT((OFFSET('Game Board'!$I$8:$I$31,0,BN$1)=CF11)*(OFFSET('Game Board'!$F$8:$F$31,0,BN$1)=CF10)*(OFFSET('Game Board'!$H$8:$H$31,0,BN$1)&gt;OFFSET('Game Board'!$G$8:$G$31,0,BN$1))*1)</f>
        <v>0</v>
      </c>
      <c r="CJ11" s="341">
        <f ca="1">SUMPRODUCT((OFFSET('Game Board'!$F$8:$F$31,0,BN$1)=CF11)*(OFFSET('Game Board'!$I$8:$I$31,0,BN$1)=CF8)*(OFFSET('Game Board'!$G$8:$G$31,0,BN$1)&gt;=OFFSET('Game Board'!$H$8:$H$31,0,BN$1))*1)+SUMPRODUCT((OFFSET('Game Board'!$I$8:$I$31,0,BN$1)=CF11)*(OFFSET('Game Board'!$F$8:$F$31,0,BN$1)=CF8)*(OFFSET('Game Board'!$G$8:$G$31,0,BN$1)=OFFSET('Game Board'!$H$8:$H$31,0,BN$1))*1)+SUMPRODUCT((OFFSET('Game Board'!$F$8:$F$31,0,BN$1)=CF11)*(OFFSET('Game Board'!$I$8:$I$31,0,BN$1)=CF9)*(OFFSET('Game Board'!$G$8:$G$31,0,BN$1)=OFFSET('Game Board'!$H$8:$H$31,0,BN$1))*1)+SUMPRODUCT((OFFSET('Game Board'!$I$8:$I$31,0,BN$1)=CF11)*(OFFSET('Game Board'!$F$8:$F$31,0,BN$1)=CF9)*(OFFSET('Game Board'!$G$8:$G$31,0,BN$1)=OFFSET('Game Board'!$H$8:$H$31,0,BN$1))*1)+SUMPRODUCT((OFFSET('Game Board'!$F$8:$F$31,0,BN$1)=CF11)*(OFFSET('Game Board'!$I$8:$I$31,0,BN$1)=CF10)*(OFFSET('Game Board'!$G$8:$G$31,0,BN$1)=OFFSET('Game Board'!$H$8:$H$31,0,BN$1))*1)+SUMPRODUCT((OFFSET('Game Board'!$I$8:$I$31,0,BN$1)=CF11)*(OFFSET('Game Board'!$F$8:$F$31,0,BN$1)=CF10)*(OFFSET('Game Board'!$G$8:$G$31,0,BN$1)=OFFSET('Game Board'!$H$8:$H$31,0,BN$1))*1)</f>
        <v>3</v>
      </c>
      <c r="CK11" s="341">
        <f ca="1">SUMPRODUCT((OFFSET('Game Board'!$F$8:$F$31,0,BN$1)=CF11)*(OFFSET('Game Board'!$I$8:$I$31,0,BN$1)=CF8)*(OFFSET('Game Board'!$G$8:$G$31,0,BN$1)&lt;OFFSET('Game Board'!$H$8:$H$31,0,BN$1))*1)+SUMPRODUCT((OFFSET('Game Board'!$I$8:$I$31,0,BN$1)=CF11)*(OFFSET('Game Board'!$F$8:$F$31,0,BN$1)=CF8)*(OFFSET('Game Board'!$H$8:$H$31,0,BN$1)&lt;OFFSET('Game Board'!$G$8:$G$31,0,BN$1))*1)+SUMPRODUCT((OFFSET('Game Board'!$F$8:$F$31,0,BN$1)=CF11)*(OFFSET('Game Board'!$I$8:$I$31,0,BN$1)=CF9)*(OFFSET('Game Board'!$G$8:$G$31,0,BN$1)&lt;OFFSET('Game Board'!$H$8:$H$31,0,BN$1))*1)+SUMPRODUCT((OFFSET('Game Board'!$I$8:$I$31,0,BN$1)=CF11)*(OFFSET('Game Board'!$F$8:$F$31,0,BN$1)=CF9)*(OFFSET('Game Board'!$H$8:$H$31,0,BN$1)&lt;OFFSET('Game Board'!$G$8:$G$31,0,BN$1))*1)+SUMPRODUCT((OFFSET('Game Board'!$F$8:$F$31,0,BN$1)=CF11)*(OFFSET('Game Board'!$I$8:$I$31,0,BN$1)=CF10)*(OFFSET('Game Board'!$G$8:$G$31,0,BN$1)&lt;OFFSET('Game Board'!$H$8:$H$31,0,BN$1))*1)+SUMPRODUCT((OFFSET('Game Board'!$I$8:$I$31,0,BN$1)=CF11)*(OFFSET('Game Board'!$F$8:$F$31,0,BN$1)=CF10)*(OFFSET('Game Board'!$H$8:$H$31,0,BN$1)&lt;OFFSET('Game Board'!$G$8:$G$31,0,BN$1))*1)</f>
        <v>0</v>
      </c>
      <c r="CL11" s="341">
        <f ca="1">SUMIFS(OFFSET('Game Board'!$G$8:$G$31,0,BN$1),OFFSET('Game Board'!$F$8:$F$31,0,BN$1),CF11,OFFSET('Game Board'!$I$8:$I$31,0,BN$1),CF8)+SUMIFS(OFFSET('Game Board'!$G$8:$G$31,0,BN$1),OFFSET('Game Board'!$F$8:$F$31,0,BN$1),CF11,OFFSET('Game Board'!$I$8:$I$31,0,BN$1),CF9)+SUMIFS(OFFSET('Game Board'!$G$8:$G$31,0,BN$1),OFFSET('Game Board'!$F$8:$F$31,0,BN$1),CF11,OFFSET('Game Board'!$I$8:$I$31,0,BN$1),CF10)+SUMIFS(OFFSET('Game Board'!$H$8:$H$31,0,BN$1),OFFSET('Game Board'!$I$8:$I$31,0,BN$1),CF11,OFFSET('Game Board'!$F$8:$F$31,0,BN$1),CF8)+SUMIFS(OFFSET('Game Board'!$H$8:$H$31,0,BN$1),OFFSET('Game Board'!$I$8:$I$31,0,BN$1),CF11,OFFSET('Game Board'!$F$8:$F$31,0,BN$1),CF9)+SUMIFS(OFFSET('Game Board'!$H$8:$H$31,0,BN$1),OFFSET('Game Board'!$I$8:$I$31,0,BN$1),CF11,OFFSET('Game Board'!$F$8:$F$31,0,BN$1),CF10)</f>
        <v>0</v>
      </c>
      <c r="CM11" s="341">
        <f ca="1">SUMIFS(OFFSET('Game Board'!$H$8:$H$31,0,BN$1),OFFSET('Game Board'!$F$8:$F$31,0,BN$1),CF11,OFFSET('Game Board'!$I$8:$I$31,0,BN$1),CF8)+SUMIFS(OFFSET('Game Board'!$H$8:$H$31,0,BN$1),OFFSET('Game Board'!$F$8:$F$31,0,BN$1),CF11,OFFSET('Game Board'!$I$8:$I$31,0,BN$1),CF9)+SUMIFS(OFFSET('Game Board'!$H$8:$H$31,0,BN$1),OFFSET('Game Board'!$F$8:$F$31,0,BN$1),CF11,OFFSET('Game Board'!$I$8:$I$31,0,BN$1),CF10)+SUMIFS(OFFSET('Game Board'!$G$8:$G$31,0,BN$1),OFFSET('Game Board'!$I$8:$I$31,0,BN$1),CF11,OFFSET('Game Board'!$F$8:$F$31,0,BN$1),CF8)+SUMIFS(OFFSET('Game Board'!$G$8:$G$31,0,BN$1),OFFSET('Game Board'!$I$8:$I$31,0,BN$1),CF11,OFFSET('Game Board'!$F$8:$F$31,0,BN$1),CF9)+SUMIFS(OFFSET('Game Board'!$G$8:$G$31,0,BN$1),OFFSET('Game Board'!$I$8:$I$31,0,BN$1),CF11,OFFSET('Game Board'!$F$8:$F$31,0,BN$1),CF10)</f>
        <v>0</v>
      </c>
      <c r="CN11" s="341">
        <f t="shared" ca="1" si="207"/>
        <v>0</v>
      </c>
      <c r="CO11" s="341">
        <f t="shared" ca="1" si="208"/>
        <v>3</v>
      </c>
      <c r="CP11" s="341">
        <f t="shared" ref="CP11" ca="1" si="1215">IF(CF11&lt;&gt;"",SUMPRODUCT((CE8:CE11=CE11)*(CO8:CO11&gt;CO11)*1),0)</f>
        <v>0</v>
      </c>
      <c r="CQ11" s="341">
        <f t="shared" ref="CQ11" ca="1" si="1216">IF(CF11&lt;&gt;"",SUMPRODUCT((CP8:CP11=CP11)*(CN8:CN11&gt;CN11)*1),0)</f>
        <v>0</v>
      </c>
      <c r="CR11" s="341">
        <f t="shared" ca="1" si="1"/>
        <v>0</v>
      </c>
      <c r="CS11" s="341">
        <f t="shared" ref="CS11" ca="1" si="1217">IF(CF11&lt;&gt;"",SUMPRODUCT((CR8:CR11=CR11)*(CP8:CP11=CP11)*(CL8:CL11&gt;CL11)*1),0)</f>
        <v>0</v>
      </c>
      <c r="CT11" s="341">
        <f t="shared" ca="1" si="209"/>
        <v>1</v>
      </c>
      <c r="CU11" s="341">
        <f ca="1">SUMPRODUCT((OFFSET('Game Board'!$F$8:$F$31,0,BN$1)=CG11)*(OFFSET('Game Board'!$I$8:$I$31,0,BN$1)=CG9)*(OFFSET('Game Board'!$G$8:$G$31,0,BN$1)&gt;OFFSET('Game Board'!$H$8:$H$31,0,BN$1))*1)+SUMPRODUCT((OFFSET('Game Board'!$I$8:$I$31,0,BN$1)=CG11)*(OFFSET('Game Board'!$F$8:$F$31,0,BN$1)=CG9)*(OFFSET('Game Board'!$H$8:$H$31,0,BN$1)&gt;OFFSET('Game Board'!$G$8:$G$31,0,BN$1))*1)+SUMPRODUCT((OFFSET('Game Board'!$F$8:$F$31,0,BN$1)=CG11)*(OFFSET('Game Board'!$I$8:$I$31,0,BN$1)=CG10)*(OFFSET('Game Board'!$G$8:$G$31,0,BN$1)&gt;OFFSET('Game Board'!$H$8:$H$31,0,BN$1))*1)+SUMPRODUCT((OFFSET('Game Board'!$I$8:$I$31,0,BN$1)=CG11)*(OFFSET('Game Board'!$F$8:$F$31,0,BN$1)=CG10)*(OFFSET('Game Board'!$H$8:$H$31,0,BN$1)&gt;OFFSET('Game Board'!$G$8:$G$31,0,BN$1))*1)</f>
        <v>0</v>
      </c>
      <c r="CV11" s="341">
        <f ca="1">SUMPRODUCT((OFFSET('Game Board'!$F$8:$F$31,0,BN$1)=CG11)*(OFFSET('Game Board'!$I$8:$I$31,0,BN$1)=CG9)*(OFFSET('Game Board'!$G$8:$G$31,0,BN$1)=OFFSET('Game Board'!$H$8:$H$31,0,BN$1))*1)+SUMPRODUCT((OFFSET('Game Board'!$I$8:$I$31,0,BN$1)=CG11)*(OFFSET('Game Board'!$F$8:$F$31,0,BN$1)=CG9)*(OFFSET('Game Board'!$G$8:$G$31,0,BN$1)=OFFSET('Game Board'!$H$8:$H$31,0,BN$1))*1)+SUMPRODUCT((OFFSET('Game Board'!$F$8:$F$31,0,BN$1)=CG11)*(OFFSET('Game Board'!$I$8:$I$31,0,BN$1)=CG10)*(OFFSET('Game Board'!$G$8:$G$31,0,BN$1)=OFFSET('Game Board'!$H$8:$H$31,0,BN$1))*1)+SUMPRODUCT((OFFSET('Game Board'!$I$8:$I$31,0,BN$1)=CG11)*(OFFSET('Game Board'!$F$8:$F$31,0,BN$1)=CG10)*(OFFSET('Game Board'!$G$8:$G$31,0,BN$1)=OFFSET('Game Board'!$H$8:$H$31,0,BN$1))*1)</f>
        <v>0</v>
      </c>
      <c r="CW11" s="341">
        <f ca="1">SUMPRODUCT((OFFSET('Game Board'!$F$8:$F$31,0,BN$1)=CG11)*(OFFSET('Game Board'!$I$8:$I$31,0,BN$1)=CG9)*(OFFSET('Game Board'!$G$8:$G$31,0,BN$1)&lt;OFFSET('Game Board'!$H$8:$H$31,0,BN$1))*1)+SUMPRODUCT((OFFSET('Game Board'!$I$8:$I$31,0,BN$1)=CG11)*(OFFSET('Game Board'!$F$8:$F$31,0,BN$1)=CG9)*(OFFSET('Game Board'!$H$8:$H$31,0,BN$1)&lt;OFFSET('Game Board'!$G$8:$G$31,0,BN$1))*1)+SUMPRODUCT((OFFSET('Game Board'!$F$8:$F$31,0,BN$1)=CG11)*(OFFSET('Game Board'!$I$8:$I$31,0,BN$1)=CG10)*(OFFSET('Game Board'!$G$8:$G$31,0,BN$1)&lt;OFFSET('Game Board'!$H$8:$H$31,0,BN$1))*1)+SUMPRODUCT((OFFSET('Game Board'!$I$8:$I$31,0,BN$1)=CG11)*(OFFSET('Game Board'!$F$8:$F$31,0,BN$1)=CG10)*(OFFSET('Game Board'!$H$8:$H$31,0,BN$1)&lt;OFFSET('Game Board'!$G$8:$G$31,0,BN$1))*1)</f>
        <v>0</v>
      </c>
      <c r="CX11" s="341">
        <f ca="1">SUMIFS(OFFSET('Game Board'!$G$8:$G$31,0,BN$1),OFFSET('Game Board'!$F$8:$F$31,0,BN$1),CG11,OFFSET('Game Board'!$I$8:$I$31,0,BN$1),CG9)+SUMIFS(OFFSET('Game Board'!$G$8:$G$31,0,BN$1),OFFSET('Game Board'!$F$8:$F$31,0,BN$1),CG11,OFFSET('Game Board'!$I$8:$I$31,0,BN$1),CG10)+SUMIFS(OFFSET('Game Board'!$H$8:$H$31,0,BN$1),OFFSET('Game Board'!$I$8:$I$31,0,BN$1),CG11,OFFSET('Game Board'!$F$8:$F$31,0,BN$1),CG9)+SUMIFS(OFFSET('Game Board'!$H$8:$H$31,0,BN$1),OFFSET('Game Board'!$I$8:$I$31,0,BN$1),CG11,OFFSET('Game Board'!$F$8:$F$31,0,BN$1),CG10)</f>
        <v>0</v>
      </c>
      <c r="CY11" s="341">
        <f ca="1">SUMIFS(OFFSET('Game Board'!$G$8:$G$31,0,BN$1),OFFSET('Game Board'!$F$8:$F$31,0,BN$1),CG11,OFFSET('Game Board'!$I$8:$I$31,0,BN$1),CG9)+SUMIFS(OFFSET('Game Board'!$G$8:$G$31,0,BN$1),OFFSET('Game Board'!$F$8:$F$31,0,BN$1),CG11,OFFSET('Game Board'!$I$8:$I$31,0,BN$1),CG10)+SUMIFS(OFFSET('Game Board'!$H$8:$H$31,0,BN$1),OFFSET('Game Board'!$I$8:$I$31,0,BN$1),CG11,OFFSET('Game Board'!$F$8:$F$31,0,BN$1),CG9)+SUMIFS(OFFSET('Game Board'!$H$8:$H$31,0,BN$1),OFFSET('Game Board'!$I$8:$I$31,0,BN$1),CG11,OFFSET('Game Board'!$F$8:$F$31,0,BN$1),CG10)</f>
        <v>0</v>
      </c>
      <c r="CZ11" s="341">
        <f t="shared" ca="1" si="210"/>
        <v>0</v>
      </c>
      <c r="DA11" s="341">
        <f t="shared" ca="1" si="211"/>
        <v>0</v>
      </c>
      <c r="DB11" s="341">
        <f t="shared" ref="DB11" ca="1" si="1218">IF(CG11&lt;&gt;"",SUMPRODUCT((CE8:CE11=CE11)*(DA8:DA11&gt;DA11)*1),0)</f>
        <v>0</v>
      </c>
      <c r="DC11" s="341">
        <f t="shared" ref="DC11" ca="1" si="1219">IF(CG11&lt;&gt;"",SUMPRODUCT((DB8:DB11=DB11)*(CZ8:CZ11&gt;CZ11)*1),0)</f>
        <v>0</v>
      </c>
      <c r="DD11" s="341">
        <f t="shared" ca="1" si="212"/>
        <v>0</v>
      </c>
      <c r="DE11" s="341">
        <f t="shared" ref="DE11" ca="1" si="1220">IF(CG11&lt;&gt;"",SUMPRODUCT((DD8:DD11=DD11)*(DB8:DB11=DB11)*(CX8:CX11&gt;CX11)*1),0)</f>
        <v>0</v>
      </c>
      <c r="DF11" s="341">
        <f t="shared" ca="1" si="213"/>
        <v>1</v>
      </c>
      <c r="DG11" s="341">
        <f ca="1">SUMPRODUCT((OFFSET('Game Board'!$F$8:$F$31,0,BN$1)=CH11)*(OFFSET('Game Board'!$I$8:$I$31,0,BN$1)=CH10)*(OFFSET('Game Board'!$G$8:$G$31,0,BN$1)&gt;OFFSET('Game Board'!$H$8:$H$31,0,BN$1))*1)+SUMPRODUCT((OFFSET('Game Board'!$I$8:$I$31,0,BN$1)=CH11)*(OFFSET('Game Board'!$F$8:$F$31,0,BN$1)=CH10)*(OFFSET('Game Board'!$H$8:$H$31,0,BN$1)&gt;OFFSET('Game Board'!$G$8:$G$31,0,BN$1))*1)</f>
        <v>0</v>
      </c>
      <c r="DH11" s="341">
        <f ca="1">SUMPRODUCT((OFFSET('Game Board'!$F$8:$F$31,0,BN$1)=CH11)*(OFFSET('Game Board'!$I$8:$I$31,0,BN$1)=CH10)*(OFFSET('Game Board'!$G$8:$G$31,0,BN$1)=OFFSET('Game Board'!$H$8:$H$31,0,BN$1))*1)+SUMPRODUCT((OFFSET('Game Board'!$I$8:$I$31,0,BN$1)=CH11)*(OFFSET('Game Board'!$F$8:$F$31,0,BN$1)=CH10)*(OFFSET('Game Board'!$H$8:$H$31,0,BN$1)=OFFSET('Game Board'!$G$8:$G$31,0,BN$1))*1)</f>
        <v>0</v>
      </c>
      <c r="DI11" s="341">
        <f ca="1">SUMPRODUCT((OFFSET('Game Board'!$F$8:$F$31,0,BN$1)=CH11)*(OFFSET('Game Board'!$I$8:$I$31,0,BN$1)=CH10)*(OFFSET('Game Board'!$G$8:$G$31,0,BN$1)&lt;OFFSET('Game Board'!$H$8:$H$31,0,BN$1))*1)+SUMPRODUCT((OFFSET('Game Board'!$I$8:$I$31,0,BN$1)=CH11)*(OFFSET('Game Board'!$F$8:$F$31,0,BN$1)=CH10)*(OFFSET('Game Board'!$H$8:$H$31,0,BN$1)&lt;OFFSET('Game Board'!$G$8:$G$31,0,BN$1))*1)</f>
        <v>0</v>
      </c>
      <c r="DJ11" s="341">
        <f ca="1">SUMIFS(OFFSET('Game Board'!$G$8:$G$31,0,BN$1),OFFSET('Game Board'!$F$8:$F$31,0,BN$1),CH11,OFFSET('Game Board'!$I$8:$I$31,0,BN$1),CH10)+SUMIFS(OFFSET('Game Board'!$H$8:$H$31,0,BN$1),OFFSET('Game Board'!$I$8:$I$31,0,BN$1),CH11,OFFSET('Game Board'!$F$8:$F$31,0,BN$1),CH10)</f>
        <v>0</v>
      </c>
      <c r="DK11" s="341">
        <f ca="1">SUMIFS(OFFSET('Game Board'!$G$8:$G$31,0,BN$1),OFFSET('Game Board'!$F$8:$F$31,0,BN$1),CH11,OFFSET('Game Board'!$I$8:$I$31,0,BN$1),CH10)+SUMIFS(OFFSET('Game Board'!$H$8:$H$31,0,BN$1),OFFSET('Game Board'!$I$8:$I$31,0,BN$1),CH11,OFFSET('Game Board'!$F$8:$F$31,0,BN$1),CH10)</f>
        <v>0</v>
      </c>
      <c r="DL11" s="341">
        <f t="shared" ca="1" si="1000"/>
        <v>0</v>
      </c>
      <c r="DM11" s="341">
        <f t="shared" ca="1" si="1001"/>
        <v>0</v>
      </c>
      <c r="DN11" s="341">
        <f t="shared" ref="DN11" ca="1" si="1221">IF(CH11&lt;&gt;"",SUMPRODUCT((CQ8:CQ11=CQ11)*(DM8:DM11&gt;DM11)*1),0)</f>
        <v>0</v>
      </c>
      <c r="DO11" s="341">
        <f t="shared" ref="DO11" ca="1" si="1222">IF(CH11&lt;&gt;"",SUMPRODUCT((DN8:DN11=DN11)*(DL8:DL11&gt;DL11)*1),0)</f>
        <v>0</v>
      </c>
      <c r="DP11" s="341">
        <f t="shared" ca="1" si="1004"/>
        <v>0</v>
      </c>
      <c r="DQ11" s="341">
        <f t="shared" ref="DQ11" ca="1" si="1223">IF(CH11&lt;&gt;"",SUMPRODUCT((DP8:DP11=DP11)*(DN8:DN11=DN11)*(DJ8:DJ11&gt;DJ11)*1),0)</f>
        <v>0</v>
      </c>
      <c r="DR11" s="341">
        <f t="shared" ca="1" si="395"/>
        <v>1</v>
      </c>
      <c r="DS11" s="341">
        <f t="shared" ref="DS11" ca="1" si="1224">SUMPRODUCT((DR8:DR11=DR11)*(BU8:BU11&gt;BU11)*1)</f>
        <v>3</v>
      </c>
      <c r="DT11" s="341">
        <f t="shared" ca="1" si="214"/>
        <v>4</v>
      </c>
      <c r="DU11" s="341" t="str">
        <f t="shared" si="215"/>
        <v>Ukraine</v>
      </c>
      <c r="DV11" s="341">
        <f t="shared" ca="1" si="216"/>
        <v>0</v>
      </c>
      <c r="DW11" s="341">
        <f ca="1">SUMPRODUCT((OFFSET('Game Board'!$G$8:$G$31,0,DW$1)&lt;&gt;"")*(OFFSET('Game Board'!$F$8:$F$31,0,DW$1)=$C11)*(OFFSET('Game Board'!$G$8:$G$31,0,DW$1)&gt;OFFSET('Game Board'!$H$8:$H$31,0,DW$1))*1)+SUMPRODUCT((OFFSET('Game Board'!$G$8:$G$31,0,DW$1)&lt;&gt;"")*(OFFSET('Game Board'!$I$8:$I$31,0,DW$1)=$C11)*(OFFSET('Game Board'!$H$8:$H$31,0,DW$1)&gt;OFFSET('Game Board'!$G$8:$G$31,0,DW$1))*1)</f>
        <v>0</v>
      </c>
      <c r="DX11" s="341">
        <f ca="1">SUMPRODUCT((OFFSET('Game Board'!$G$8:$G$31,0,DW$1)&lt;&gt;"")*(OFFSET('Game Board'!$F$8:$F$31,0,DW$1)=$C11)*(OFFSET('Game Board'!$G$8:$G$31,0,DW$1)=OFFSET('Game Board'!$H$8:$H$31,0,DW$1))*1)+SUMPRODUCT((OFFSET('Game Board'!$G$8:$G$31,0,DW$1)&lt;&gt;"")*(OFFSET('Game Board'!$I$8:$I$31,0,DW$1)=$C11)*(OFFSET('Game Board'!$G$8:$G$31,0,DW$1)=OFFSET('Game Board'!$H$8:$H$31,0,DW$1))*1)</f>
        <v>0</v>
      </c>
      <c r="DY11" s="341">
        <f ca="1">SUMPRODUCT((OFFSET('Game Board'!$G$8:$G$31,0,DW$1)&lt;&gt;"")*(OFFSET('Game Board'!$F$8:$F$31,0,DW$1)=$C11)*(OFFSET('Game Board'!$G$8:$G$31,0,DW$1)&lt;OFFSET('Game Board'!$H$8:$H$31,0,DW$1))*1)+SUMPRODUCT((OFFSET('Game Board'!$G$8:$G$31,0,DW$1)&lt;&gt;"")*(OFFSET('Game Board'!$I$8:$I$31,0,DW$1)=$C11)*(OFFSET('Game Board'!$H$8:$H$31,0,DW$1)&lt;OFFSET('Game Board'!$G$8:$G$31,0,DW$1))*1)</f>
        <v>0</v>
      </c>
      <c r="DZ11" s="341">
        <f ca="1">SUMIF(OFFSET('Game Board'!$F$8:$F$31,0,DW$1),$C11,OFFSET('Game Board'!$G$8:$G$31,0,DW$1))+SUMIF(OFFSET('Game Board'!$I$8:$I$31,0,DW$1),$C11,OFFSET('Game Board'!$H$8:$H$31,0,DW$1))</f>
        <v>0</v>
      </c>
      <c r="EA11" s="341">
        <f ca="1">SUMIF(OFFSET('Game Board'!$F$8:$F$31,0,DW$1),$C11,OFFSET('Game Board'!$H$8:$H$31,0,DW$1))+SUMIF(OFFSET('Game Board'!$I$8:$I$31,0,DW$1),$C11,OFFSET('Game Board'!$G$8:$G$31,0,DW$1))</f>
        <v>0</v>
      </c>
      <c r="EB11" s="341">
        <f t="shared" ca="1" si="217"/>
        <v>0</v>
      </c>
      <c r="EC11" s="341">
        <f t="shared" ca="1" si="218"/>
        <v>0</v>
      </c>
      <c r="ED11" s="341">
        <f t="shared" ca="1" si="219"/>
        <v>9</v>
      </c>
      <c r="EE11" s="341">
        <f>'Tournament Setup'!$F13</f>
        <v>0</v>
      </c>
      <c r="EF11" s="341">
        <f ca="1">RANK(EC11,EC8:EC11)</f>
        <v>1</v>
      </c>
      <c r="EG11" s="341">
        <f ca="1">SUMPRODUCT((EF8:EF11=EF11)*(EB8:EB11&gt;EB11)*1)</f>
        <v>0</v>
      </c>
      <c r="EH11" s="341">
        <f t="shared" ca="1" si="220"/>
        <v>1</v>
      </c>
      <c r="EI11" s="341">
        <f ca="1">SUMPRODUCT((EF8:EF11=EF11)*(EB8:EB11=EB11)*(DZ8:DZ11&gt;DZ11)*1)</f>
        <v>0</v>
      </c>
      <c r="EJ11" s="341">
        <f t="shared" ca="1" si="221"/>
        <v>1</v>
      </c>
      <c r="EK11" s="341">
        <f ca="1">RANK(EJ11,EJ8:EJ11,1)+COUNTIF(EJ8:EJ11,EJ11)-1</f>
        <v>4</v>
      </c>
      <c r="EL11" s="341">
        <v>4</v>
      </c>
      <c r="EM11" s="341" t="str">
        <f t="shared" ref="EM11" ca="1" si="1225">INDEX(DU8:DU11,MATCH(EL11,EK8:EK11,0),0)</f>
        <v>Ukraine</v>
      </c>
      <c r="EN11" s="341">
        <f ca="1">INDEX(EJ8:EJ11,MATCH(EM11,DU8:DU11,0),0)</f>
        <v>1</v>
      </c>
      <c r="EO11" s="341" t="str">
        <f t="shared" ca="1" si="1008"/>
        <v>Ukraine</v>
      </c>
      <c r="EP11" s="341" t="str">
        <f t="shared" ref="EP11" ca="1" si="1226">IF(AND(EP10&lt;&gt;"",EN11=2),EM11,"")</f>
        <v/>
      </c>
      <c r="EQ11" s="341" t="str">
        <f t="shared" ref="EQ11" ca="1" si="1227">IF(AND(EQ10&lt;&gt;"",EN11=3),EM11,"")</f>
        <v/>
      </c>
      <c r="ER11" s="341">
        <f ca="1">SUMPRODUCT((OFFSET('Game Board'!$F$8:$F$31,0,DW$1)=EO11)*(OFFSET('Game Board'!$I$8:$I$31,0,DW$1)=EO8)*(OFFSET('Game Board'!$G$8:$G$31,0,DW$1)&gt;OFFSET('Game Board'!$H$8:$H$31,0,DW$1))*1)+SUMPRODUCT((OFFSET('Game Board'!$I$8:$I$31,0,DW$1)=EO11)*(OFFSET('Game Board'!$F$8:$F$31,0,DW$1)=EO8)*(OFFSET('Game Board'!$H$8:$H$31,0,DW$1)&gt;OFFSET('Game Board'!$G$8:$G$31,0,DW$1))*1)+SUMPRODUCT((OFFSET('Game Board'!$F$8:$F$31,0,DW$1)=EO11)*(OFFSET('Game Board'!$I$8:$I$31,0,DW$1)=EO9)*(OFFSET('Game Board'!$G$8:$G$31,0,DW$1)&gt;OFFSET('Game Board'!$H$8:$H$31,0,DW$1))*1)+SUMPRODUCT((OFFSET('Game Board'!$I$8:$I$31,0,DW$1)=EO11)*(OFFSET('Game Board'!$F$8:$F$31,0,DW$1)=EO9)*(OFFSET('Game Board'!$H$8:$H$31,0,DW$1)&gt;OFFSET('Game Board'!$G$8:$G$31,0,DW$1))*1)+SUMPRODUCT((OFFSET('Game Board'!$F$8:$F$31,0,DW$1)=EO11)*(OFFSET('Game Board'!$I$8:$I$31,0,DW$1)=EO10)*(OFFSET('Game Board'!$G$8:$G$31,0,DW$1)&gt;OFFSET('Game Board'!$H$8:$H$31,0,DW$1))*1)+SUMPRODUCT((OFFSET('Game Board'!$I$8:$I$31,0,DW$1)=EO11)*(OFFSET('Game Board'!$F$8:$F$31,0,DW$1)=EO10)*(OFFSET('Game Board'!$H$8:$H$31,0,DW$1)&gt;OFFSET('Game Board'!$G$8:$G$31,0,DW$1))*1)</f>
        <v>0</v>
      </c>
      <c r="ES11" s="341">
        <f ca="1">SUMPRODUCT((OFFSET('Game Board'!$F$8:$F$31,0,DW$1)=EO11)*(OFFSET('Game Board'!$I$8:$I$31,0,DW$1)=EO8)*(OFFSET('Game Board'!$G$8:$G$31,0,DW$1)&gt;=OFFSET('Game Board'!$H$8:$H$31,0,DW$1))*1)+SUMPRODUCT((OFFSET('Game Board'!$I$8:$I$31,0,DW$1)=EO11)*(OFFSET('Game Board'!$F$8:$F$31,0,DW$1)=EO8)*(OFFSET('Game Board'!$G$8:$G$31,0,DW$1)=OFFSET('Game Board'!$H$8:$H$31,0,DW$1))*1)+SUMPRODUCT((OFFSET('Game Board'!$F$8:$F$31,0,DW$1)=EO11)*(OFFSET('Game Board'!$I$8:$I$31,0,DW$1)=EO9)*(OFFSET('Game Board'!$G$8:$G$31,0,DW$1)=OFFSET('Game Board'!$H$8:$H$31,0,DW$1))*1)+SUMPRODUCT((OFFSET('Game Board'!$I$8:$I$31,0,DW$1)=EO11)*(OFFSET('Game Board'!$F$8:$F$31,0,DW$1)=EO9)*(OFFSET('Game Board'!$G$8:$G$31,0,DW$1)=OFFSET('Game Board'!$H$8:$H$31,0,DW$1))*1)+SUMPRODUCT((OFFSET('Game Board'!$F$8:$F$31,0,DW$1)=EO11)*(OFFSET('Game Board'!$I$8:$I$31,0,DW$1)=EO10)*(OFFSET('Game Board'!$G$8:$G$31,0,DW$1)=OFFSET('Game Board'!$H$8:$H$31,0,DW$1))*1)+SUMPRODUCT((OFFSET('Game Board'!$I$8:$I$31,0,DW$1)=EO11)*(OFFSET('Game Board'!$F$8:$F$31,0,DW$1)=EO10)*(OFFSET('Game Board'!$G$8:$G$31,0,DW$1)=OFFSET('Game Board'!$H$8:$H$31,0,DW$1))*1)</f>
        <v>3</v>
      </c>
      <c r="ET11" s="341">
        <f ca="1">SUMPRODUCT((OFFSET('Game Board'!$F$8:$F$31,0,DW$1)=EO11)*(OFFSET('Game Board'!$I$8:$I$31,0,DW$1)=EO8)*(OFFSET('Game Board'!$G$8:$G$31,0,DW$1)&lt;OFFSET('Game Board'!$H$8:$H$31,0,DW$1))*1)+SUMPRODUCT((OFFSET('Game Board'!$I$8:$I$31,0,DW$1)=EO11)*(OFFSET('Game Board'!$F$8:$F$31,0,DW$1)=EO8)*(OFFSET('Game Board'!$H$8:$H$31,0,DW$1)&lt;OFFSET('Game Board'!$G$8:$G$31,0,DW$1))*1)+SUMPRODUCT((OFFSET('Game Board'!$F$8:$F$31,0,DW$1)=EO11)*(OFFSET('Game Board'!$I$8:$I$31,0,DW$1)=EO9)*(OFFSET('Game Board'!$G$8:$G$31,0,DW$1)&lt;OFFSET('Game Board'!$H$8:$H$31,0,DW$1))*1)+SUMPRODUCT((OFFSET('Game Board'!$I$8:$I$31,0,DW$1)=EO11)*(OFFSET('Game Board'!$F$8:$F$31,0,DW$1)=EO9)*(OFFSET('Game Board'!$H$8:$H$31,0,DW$1)&lt;OFFSET('Game Board'!$G$8:$G$31,0,DW$1))*1)+SUMPRODUCT((OFFSET('Game Board'!$F$8:$F$31,0,DW$1)=EO11)*(OFFSET('Game Board'!$I$8:$I$31,0,DW$1)=EO10)*(OFFSET('Game Board'!$G$8:$G$31,0,DW$1)&lt;OFFSET('Game Board'!$H$8:$H$31,0,DW$1))*1)+SUMPRODUCT((OFFSET('Game Board'!$I$8:$I$31,0,DW$1)=EO11)*(OFFSET('Game Board'!$F$8:$F$31,0,DW$1)=EO10)*(OFFSET('Game Board'!$H$8:$H$31,0,DW$1)&lt;OFFSET('Game Board'!$G$8:$G$31,0,DW$1))*1)</f>
        <v>0</v>
      </c>
      <c r="EU11" s="341">
        <f ca="1">SUMIFS(OFFSET('Game Board'!$G$8:$G$31,0,DW$1),OFFSET('Game Board'!$F$8:$F$31,0,DW$1),EO11,OFFSET('Game Board'!$I$8:$I$31,0,DW$1),EO8)+SUMIFS(OFFSET('Game Board'!$G$8:$G$31,0,DW$1),OFFSET('Game Board'!$F$8:$F$31,0,DW$1),EO11,OFFSET('Game Board'!$I$8:$I$31,0,DW$1),EO9)+SUMIFS(OFFSET('Game Board'!$G$8:$G$31,0,DW$1),OFFSET('Game Board'!$F$8:$F$31,0,DW$1),EO11,OFFSET('Game Board'!$I$8:$I$31,0,DW$1),EO10)+SUMIFS(OFFSET('Game Board'!$H$8:$H$31,0,DW$1),OFFSET('Game Board'!$I$8:$I$31,0,DW$1),EO11,OFFSET('Game Board'!$F$8:$F$31,0,DW$1),EO8)+SUMIFS(OFFSET('Game Board'!$H$8:$H$31,0,DW$1),OFFSET('Game Board'!$I$8:$I$31,0,DW$1),EO11,OFFSET('Game Board'!$F$8:$F$31,0,DW$1),EO9)+SUMIFS(OFFSET('Game Board'!$H$8:$H$31,0,DW$1),OFFSET('Game Board'!$I$8:$I$31,0,DW$1),EO11,OFFSET('Game Board'!$F$8:$F$31,0,DW$1),EO10)</f>
        <v>0</v>
      </c>
      <c r="EV11" s="341">
        <f ca="1">SUMIFS(OFFSET('Game Board'!$H$8:$H$31,0,DW$1),OFFSET('Game Board'!$F$8:$F$31,0,DW$1),EO11,OFFSET('Game Board'!$I$8:$I$31,0,DW$1),EO8)+SUMIFS(OFFSET('Game Board'!$H$8:$H$31,0,DW$1),OFFSET('Game Board'!$F$8:$F$31,0,DW$1),EO11,OFFSET('Game Board'!$I$8:$I$31,0,DW$1),EO9)+SUMIFS(OFFSET('Game Board'!$H$8:$H$31,0,DW$1),OFFSET('Game Board'!$F$8:$F$31,0,DW$1),EO11,OFFSET('Game Board'!$I$8:$I$31,0,DW$1),EO10)+SUMIFS(OFFSET('Game Board'!$G$8:$G$31,0,DW$1),OFFSET('Game Board'!$I$8:$I$31,0,DW$1),EO11,OFFSET('Game Board'!$F$8:$F$31,0,DW$1),EO8)+SUMIFS(OFFSET('Game Board'!$G$8:$G$31,0,DW$1),OFFSET('Game Board'!$I$8:$I$31,0,DW$1),EO11,OFFSET('Game Board'!$F$8:$F$31,0,DW$1),EO9)+SUMIFS(OFFSET('Game Board'!$G$8:$G$31,0,DW$1),OFFSET('Game Board'!$I$8:$I$31,0,DW$1),EO11,OFFSET('Game Board'!$F$8:$F$31,0,DW$1),EO10)</f>
        <v>0</v>
      </c>
      <c r="EW11" s="341">
        <f t="shared" ca="1" si="222"/>
        <v>0</v>
      </c>
      <c r="EX11" s="341">
        <f t="shared" ca="1" si="223"/>
        <v>3</v>
      </c>
      <c r="EY11" s="341">
        <f t="shared" ref="EY11" ca="1" si="1228">IF(EO11&lt;&gt;"",SUMPRODUCT((EN8:EN11=EN11)*(EX8:EX11&gt;EX11)*1),0)</f>
        <v>0</v>
      </c>
      <c r="EZ11" s="341">
        <f t="shared" ref="EZ11" ca="1" si="1229">IF(EO11&lt;&gt;"",SUMPRODUCT((EY8:EY11=EY11)*(EW8:EW11&gt;EW11)*1),0)</f>
        <v>0</v>
      </c>
      <c r="FA11" s="341">
        <f t="shared" ca="1" si="2"/>
        <v>0</v>
      </c>
      <c r="FB11" s="341">
        <f t="shared" ref="FB11" ca="1" si="1230">IF(EO11&lt;&gt;"",SUMPRODUCT((FA8:FA11=FA11)*(EY8:EY11=EY11)*(EU8:EU11&gt;EU11)*1),0)</f>
        <v>0</v>
      </c>
      <c r="FC11" s="341">
        <f t="shared" ca="1" si="224"/>
        <v>1</v>
      </c>
      <c r="FD11" s="341">
        <f ca="1">SUMPRODUCT((OFFSET('Game Board'!$F$8:$F$31,0,DW$1)=EP11)*(OFFSET('Game Board'!$I$8:$I$31,0,DW$1)=EP9)*(OFFSET('Game Board'!$G$8:$G$31,0,DW$1)&gt;OFFSET('Game Board'!$H$8:$H$31,0,DW$1))*1)+SUMPRODUCT((OFFSET('Game Board'!$I$8:$I$31,0,DW$1)=EP11)*(OFFSET('Game Board'!$F$8:$F$31,0,DW$1)=EP9)*(OFFSET('Game Board'!$H$8:$H$31,0,DW$1)&gt;OFFSET('Game Board'!$G$8:$G$31,0,DW$1))*1)+SUMPRODUCT((OFFSET('Game Board'!$F$8:$F$31,0,DW$1)=EP11)*(OFFSET('Game Board'!$I$8:$I$31,0,DW$1)=EP10)*(OFFSET('Game Board'!$G$8:$G$31,0,DW$1)&gt;OFFSET('Game Board'!$H$8:$H$31,0,DW$1))*1)+SUMPRODUCT((OFFSET('Game Board'!$I$8:$I$31,0,DW$1)=EP11)*(OFFSET('Game Board'!$F$8:$F$31,0,DW$1)=EP10)*(OFFSET('Game Board'!$H$8:$H$31,0,DW$1)&gt;OFFSET('Game Board'!$G$8:$G$31,0,DW$1))*1)</f>
        <v>0</v>
      </c>
      <c r="FE11" s="341">
        <f ca="1">SUMPRODUCT((OFFSET('Game Board'!$F$8:$F$31,0,DW$1)=EP11)*(OFFSET('Game Board'!$I$8:$I$31,0,DW$1)=EP9)*(OFFSET('Game Board'!$G$8:$G$31,0,DW$1)=OFFSET('Game Board'!$H$8:$H$31,0,DW$1))*1)+SUMPRODUCT((OFFSET('Game Board'!$I$8:$I$31,0,DW$1)=EP11)*(OFFSET('Game Board'!$F$8:$F$31,0,DW$1)=EP9)*(OFFSET('Game Board'!$G$8:$G$31,0,DW$1)=OFFSET('Game Board'!$H$8:$H$31,0,DW$1))*1)+SUMPRODUCT((OFFSET('Game Board'!$F$8:$F$31,0,DW$1)=EP11)*(OFFSET('Game Board'!$I$8:$I$31,0,DW$1)=EP10)*(OFFSET('Game Board'!$G$8:$G$31,0,DW$1)=OFFSET('Game Board'!$H$8:$H$31,0,DW$1))*1)+SUMPRODUCT((OFFSET('Game Board'!$I$8:$I$31,0,DW$1)=EP11)*(OFFSET('Game Board'!$F$8:$F$31,0,DW$1)=EP10)*(OFFSET('Game Board'!$G$8:$G$31,0,DW$1)=OFFSET('Game Board'!$H$8:$H$31,0,DW$1))*1)</f>
        <v>0</v>
      </c>
      <c r="FF11" s="341">
        <f ca="1">SUMPRODUCT((OFFSET('Game Board'!$F$8:$F$31,0,DW$1)=EP11)*(OFFSET('Game Board'!$I$8:$I$31,0,DW$1)=EP9)*(OFFSET('Game Board'!$G$8:$G$31,0,DW$1)&lt;OFFSET('Game Board'!$H$8:$H$31,0,DW$1))*1)+SUMPRODUCT((OFFSET('Game Board'!$I$8:$I$31,0,DW$1)=EP11)*(OFFSET('Game Board'!$F$8:$F$31,0,DW$1)=EP9)*(OFFSET('Game Board'!$H$8:$H$31,0,DW$1)&lt;OFFSET('Game Board'!$G$8:$G$31,0,DW$1))*1)+SUMPRODUCT((OFFSET('Game Board'!$F$8:$F$31,0,DW$1)=EP11)*(OFFSET('Game Board'!$I$8:$I$31,0,DW$1)=EP10)*(OFFSET('Game Board'!$G$8:$G$31,0,DW$1)&lt;OFFSET('Game Board'!$H$8:$H$31,0,DW$1))*1)+SUMPRODUCT((OFFSET('Game Board'!$I$8:$I$31,0,DW$1)=EP11)*(OFFSET('Game Board'!$F$8:$F$31,0,DW$1)=EP10)*(OFFSET('Game Board'!$H$8:$H$31,0,DW$1)&lt;OFFSET('Game Board'!$G$8:$G$31,0,DW$1))*1)</f>
        <v>0</v>
      </c>
      <c r="FG11" s="341">
        <f ca="1">SUMIFS(OFFSET('Game Board'!$G$8:$G$31,0,DW$1),OFFSET('Game Board'!$F$8:$F$31,0,DW$1),EP11,OFFSET('Game Board'!$I$8:$I$31,0,DW$1),EP9)+SUMIFS(OFFSET('Game Board'!$G$8:$G$31,0,DW$1),OFFSET('Game Board'!$F$8:$F$31,0,DW$1),EP11,OFFSET('Game Board'!$I$8:$I$31,0,DW$1),EP10)+SUMIFS(OFFSET('Game Board'!$H$8:$H$31,0,DW$1),OFFSET('Game Board'!$I$8:$I$31,0,DW$1),EP11,OFFSET('Game Board'!$F$8:$F$31,0,DW$1),EP9)+SUMIFS(OFFSET('Game Board'!$H$8:$H$31,0,DW$1),OFFSET('Game Board'!$I$8:$I$31,0,DW$1),EP11,OFFSET('Game Board'!$F$8:$F$31,0,DW$1),EP10)</f>
        <v>0</v>
      </c>
      <c r="FH11" s="341">
        <f ca="1">SUMIFS(OFFSET('Game Board'!$G$8:$G$31,0,DW$1),OFFSET('Game Board'!$F$8:$F$31,0,DW$1),EP11,OFFSET('Game Board'!$I$8:$I$31,0,DW$1),EP9)+SUMIFS(OFFSET('Game Board'!$G$8:$G$31,0,DW$1),OFFSET('Game Board'!$F$8:$F$31,0,DW$1),EP11,OFFSET('Game Board'!$I$8:$I$31,0,DW$1),EP10)+SUMIFS(OFFSET('Game Board'!$H$8:$H$31,0,DW$1),OFFSET('Game Board'!$I$8:$I$31,0,DW$1),EP11,OFFSET('Game Board'!$F$8:$F$31,0,DW$1),EP9)+SUMIFS(OFFSET('Game Board'!$H$8:$H$31,0,DW$1),OFFSET('Game Board'!$I$8:$I$31,0,DW$1),EP11,OFFSET('Game Board'!$F$8:$F$31,0,DW$1),EP10)</f>
        <v>0</v>
      </c>
      <c r="FI11" s="341">
        <f t="shared" ca="1" si="225"/>
        <v>0</v>
      </c>
      <c r="FJ11" s="341">
        <f t="shared" ca="1" si="226"/>
        <v>0</v>
      </c>
      <c r="FK11" s="341">
        <f t="shared" ref="FK11" ca="1" si="1231">IF(EP11&lt;&gt;"",SUMPRODUCT((EN8:EN11=EN11)*(FJ8:FJ11&gt;FJ11)*1),0)</f>
        <v>0</v>
      </c>
      <c r="FL11" s="341">
        <f t="shared" ref="FL11" ca="1" si="1232">IF(EP11&lt;&gt;"",SUMPRODUCT((FK8:FK11=FK11)*(FI8:FI11&gt;FI11)*1),0)</f>
        <v>0</v>
      </c>
      <c r="FM11" s="341">
        <f t="shared" ca="1" si="227"/>
        <v>0</v>
      </c>
      <c r="FN11" s="341">
        <f t="shared" ref="FN11" ca="1" si="1233">IF(EP11&lt;&gt;"",SUMPRODUCT((FM8:FM11=FM11)*(FK8:FK11=FK11)*(FG8:FG11&gt;FG11)*1),0)</f>
        <v>0</v>
      </c>
      <c r="FO11" s="341">
        <f t="shared" ca="1" si="228"/>
        <v>1</v>
      </c>
      <c r="FP11" s="341">
        <f ca="1">SUMPRODUCT((OFFSET('Game Board'!$F$8:$F$31,0,DW$1)=EQ11)*(OFFSET('Game Board'!$I$8:$I$31,0,DW$1)=EQ10)*(OFFSET('Game Board'!$G$8:$G$31,0,DW$1)&gt;OFFSET('Game Board'!$H$8:$H$31,0,DW$1))*1)+SUMPRODUCT((OFFSET('Game Board'!$I$8:$I$31,0,DW$1)=EQ11)*(OFFSET('Game Board'!$F$8:$F$31,0,DW$1)=EQ10)*(OFFSET('Game Board'!$H$8:$H$31,0,DW$1)&gt;OFFSET('Game Board'!$G$8:$G$31,0,DW$1))*1)</f>
        <v>0</v>
      </c>
      <c r="FQ11" s="341">
        <f ca="1">SUMPRODUCT((OFFSET('Game Board'!$F$8:$F$31,0,DW$1)=EQ11)*(OFFSET('Game Board'!$I$8:$I$31,0,DW$1)=EQ10)*(OFFSET('Game Board'!$G$8:$G$31,0,DW$1)=OFFSET('Game Board'!$H$8:$H$31,0,DW$1))*1)+SUMPRODUCT((OFFSET('Game Board'!$I$8:$I$31,0,DW$1)=EQ11)*(OFFSET('Game Board'!$F$8:$F$31,0,DW$1)=EQ10)*(OFFSET('Game Board'!$H$8:$H$31,0,DW$1)=OFFSET('Game Board'!$G$8:$G$31,0,DW$1))*1)</f>
        <v>0</v>
      </c>
      <c r="FR11" s="341">
        <f ca="1">SUMPRODUCT((OFFSET('Game Board'!$F$8:$F$31,0,DW$1)=EQ11)*(OFFSET('Game Board'!$I$8:$I$31,0,DW$1)=EQ10)*(OFFSET('Game Board'!$G$8:$G$31,0,DW$1)&lt;OFFSET('Game Board'!$H$8:$H$31,0,DW$1))*1)+SUMPRODUCT((OFFSET('Game Board'!$I$8:$I$31,0,DW$1)=EQ11)*(OFFSET('Game Board'!$F$8:$F$31,0,DW$1)=EQ10)*(OFFSET('Game Board'!$H$8:$H$31,0,DW$1)&lt;OFFSET('Game Board'!$G$8:$G$31,0,DW$1))*1)</f>
        <v>0</v>
      </c>
      <c r="FS11" s="341">
        <f ca="1">SUMIFS(OFFSET('Game Board'!$G$8:$G$31,0,DW$1),OFFSET('Game Board'!$F$8:$F$31,0,DW$1),EQ11,OFFSET('Game Board'!$I$8:$I$31,0,DW$1),EQ10)+SUMIFS(OFFSET('Game Board'!$H$8:$H$31,0,DW$1),OFFSET('Game Board'!$I$8:$I$31,0,DW$1),EQ11,OFFSET('Game Board'!$F$8:$F$31,0,DW$1),EQ10)</f>
        <v>0</v>
      </c>
      <c r="FT11" s="341">
        <f ca="1">SUMIFS(OFFSET('Game Board'!$G$8:$G$31,0,DW$1),OFFSET('Game Board'!$F$8:$F$31,0,DW$1),EQ11,OFFSET('Game Board'!$I$8:$I$31,0,DW$1),EQ10)+SUMIFS(OFFSET('Game Board'!$H$8:$H$31,0,DW$1),OFFSET('Game Board'!$I$8:$I$31,0,DW$1),EQ11,OFFSET('Game Board'!$F$8:$F$31,0,DW$1),EQ10)</f>
        <v>0</v>
      </c>
      <c r="FU11" s="341">
        <f t="shared" ca="1" si="1017"/>
        <v>0</v>
      </c>
      <c r="FV11" s="341">
        <f t="shared" ca="1" si="1018"/>
        <v>0</v>
      </c>
      <c r="FW11" s="341">
        <f t="shared" ref="FW11" ca="1" si="1234">IF(EQ11&lt;&gt;"",SUMPRODUCT((EZ8:EZ11=EZ11)*(FV8:FV11&gt;FV11)*1),0)</f>
        <v>0</v>
      </c>
      <c r="FX11" s="341">
        <f t="shared" ref="FX11" ca="1" si="1235">IF(EQ11&lt;&gt;"",SUMPRODUCT((FW8:FW11=FW11)*(FU8:FU11&gt;FU11)*1),0)</f>
        <v>0</v>
      </c>
      <c r="FY11" s="341">
        <f t="shared" ca="1" si="1021"/>
        <v>0</v>
      </c>
      <c r="FZ11" s="341">
        <f t="shared" ref="FZ11" ca="1" si="1236">IF(EQ11&lt;&gt;"",SUMPRODUCT((FY8:FY11=FY11)*(FW8:FW11=FW11)*(FS8:FS11&gt;FS11)*1),0)</f>
        <v>0</v>
      </c>
      <c r="GA11" s="341">
        <f t="shared" ca="1" si="398"/>
        <v>1</v>
      </c>
      <c r="GB11" s="341">
        <f t="shared" ref="GB11" ca="1" si="1237">SUMPRODUCT((GA8:GA11=GA11)*(ED8:ED11&gt;ED11)*1)</f>
        <v>3</v>
      </c>
      <c r="GC11" s="341">
        <f t="shared" ca="1" si="229"/>
        <v>4</v>
      </c>
      <c r="GD11" s="341" t="str">
        <f t="shared" si="230"/>
        <v>Ukraine</v>
      </c>
      <c r="GE11" s="341">
        <f t="shared" ca="1" si="3"/>
        <v>0</v>
      </c>
      <c r="GF11" s="341">
        <f ca="1">SUMPRODUCT((OFFSET('Game Board'!$G$8:$G$31,0,GF$1)&lt;&gt;"")*(OFFSET('Game Board'!$F$8:$F$31,0,GF$1)=$C11)*(OFFSET('Game Board'!$G$8:$G$31,0,GF$1)&gt;OFFSET('Game Board'!$H$8:$H$31,0,GF$1))*1)+SUMPRODUCT((OFFSET('Game Board'!$G$8:$G$31,0,GF$1)&lt;&gt;"")*(OFFSET('Game Board'!$I$8:$I$31,0,GF$1)=$C11)*(OFFSET('Game Board'!$H$8:$H$31,0,GF$1)&gt;OFFSET('Game Board'!$G$8:$G$31,0,GF$1))*1)</f>
        <v>0</v>
      </c>
      <c r="GG11" s="341">
        <f ca="1">SUMPRODUCT((OFFSET('Game Board'!$G$8:$G$31,0,GF$1)&lt;&gt;"")*(OFFSET('Game Board'!$F$8:$F$31,0,GF$1)=$C11)*(OFFSET('Game Board'!$G$8:$G$31,0,GF$1)=OFFSET('Game Board'!$H$8:$H$31,0,GF$1))*1)+SUMPRODUCT((OFFSET('Game Board'!$G$8:$G$31,0,GF$1)&lt;&gt;"")*(OFFSET('Game Board'!$I$8:$I$31,0,GF$1)=$C11)*(OFFSET('Game Board'!$G$8:$G$31,0,GF$1)=OFFSET('Game Board'!$H$8:$H$31,0,GF$1))*1)</f>
        <v>0</v>
      </c>
      <c r="GH11" s="341">
        <f ca="1">SUMPRODUCT((OFFSET('Game Board'!$G$8:$G$31,0,GF$1)&lt;&gt;"")*(OFFSET('Game Board'!$F$8:$F$31,0,GF$1)=$C11)*(OFFSET('Game Board'!$G$8:$G$31,0,GF$1)&lt;OFFSET('Game Board'!$H$8:$H$31,0,GF$1))*1)+SUMPRODUCT((OFFSET('Game Board'!$G$8:$G$31,0,GF$1)&lt;&gt;"")*(OFFSET('Game Board'!$I$8:$I$31,0,GF$1)=$C11)*(OFFSET('Game Board'!$H$8:$H$31,0,GF$1)&lt;OFFSET('Game Board'!$G$8:$G$31,0,GF$1))*1)</f>
        <v>0</v>
      </c>
      <c r="GI11" s="341">
        <f ca="1">SUMIF(OFFSET('Game Board'!$F$8:$F$31,0,GF$1),$C11,OFFSET('Game Board'!$G$8:$G$31,0,GF$1))+SUMIF(OFFSET('Game Board'!$I$8:$I$31,0,GF$1),$C11,OFFSET('Game Board'!$H$8:$H$31,0,GF$1))</f>
        <v>0</v>
      </c>
      <c r="GJ11" s="341">
        <f ca="1">SUMIF(OFFSET('Game Board'!$F$8:$F$31,0,GF$1),$C11,OFFSET('Game Board'!$H$8:$H$31,0,GF$1))+SUMIF(OFFSET('Game Board'!$I$8:$I$31,0,GF$1),$C11,OFFSET('Game Board'!$G$8:$G$31,0,GF$1))</f>
        <v>0</v>
      </c>
      <c r="GK11" s="341">
        <f t="shared" ca="1" si="4"/>
        <v>0</v>
      </c>
      <c r="GL11" s="341">
        <f t="shared" ca="1" si="5"/>
        <v>0</v>
      </c>
      <c r="GM11" s="341">
        <f t="shared" ca="1" si="231"/>
        <v>9</v>
      </c>
      <c r="GN11" s="341">
        <f>'Tournament Setup'!$F13</f>
        <v>0</v>
      </c>
      <c r="GO11" s="341">
        <f t="shared" ref="GO11" ca="1" si="1238">RANK(GL11,GL8:GL11)</f>
        <v>1</v>
      </c>
      <c r="GP11" s="341">
        <f t="shared" ref="GP11" ca="1" si="1239">SUMPRODUCT((GO8:GO11=GO11)*(GK8:GK11&gt;GK11)*1)</f>
        <v>0</v>
      </c>
      <c r="GQ11" s="341">
        <f t="shared" ca="1" si="8"/>
        <v>1</v>
      </c>
      <c r="GR11" s="341">
        <f t="shared" ref="GR11" ca="1" si="1240">SUMPRODUCT((GO8:GO11=GO11)*(GK8:GK11=GK11)*(GI8:GI11&gt;GI11)*1)</f>
        <v>0</v>
      </c>
      <c r="GS11" s="341">
        <f t="shared" ca="1" si="10"/>
        <v>1</v>
      </c>
      <c r="GT11" s="341">
        <f t="shared" ref="GT11" ca="1" si="1241">RANK(GS11,GS8:GS11,1)+COUNTIF(GS8:GS11,GS11)-1</f>
        <v>4</v>
      </c>
      <c r="GU11" s="341">
        <v>4</v>
      </c>
      <c r="GV11" s="341" t="str">
        <f t="shared" ref="GV11" ca="1" si="1242">INDEX(GD8:GD11,MATCH(GU11,GT8:GT11,0),0)</f>
        <v>Ukraine</v>
      </c>
      <c r="GW11" s="341">
        <f t="shared" ref="GW11" ca="1" si="1243">INDEX(GS8:GS11,MATCH(GV11,GD8:GD11,0),0)</f>
        <v>1</v>
      </c>
      <c r="GX11" s="341" t="str">
        <f t="shared" ca="1" si="1030"/>
        <v>Ukraine</v>
      </c>
      <c r="GY11" s="341" t="str">
        <f t="shared" ref="GY11" ca="1" si="1244">IF(AND(GY10&lt;&gt;"",GW11=2),GV11,"")</f>
        <v/>
      </c>
      <c r="GZ11" s="341" t="str">
        <f t="shared" ref="GZ11" ca="1" si="1245">IF(AND(GZ10&lt;&gt;"",GW11=3),GV11,"")</f>
        <v/>
      </c>
      <c r="HA11" s="341">
        <f ca="1">SUMPRODUCT((OFFSET('Game Board'!$F$8:$F$31,0,GF$1)=GX11)*(OFFSET('Game Board'!$I$8:$I$31,0,GF$1)=GX8)*(OFFSET('Game Board'!$G$8:$G$31,0,GF$1)&gt;OFFSET('Game Board'!$H$8:$H$31,0,GF$1))*1)+SUMPRODUCT((OFFSET('Game Board'!$I$8:$I$31,0,GF$1)=GX11)*(OFFSET('Game Board'!$F$8:$F$31,0,GF$1)=GX8)*(OFFSET('Game Board'!$H$8:$H$31,0,GF$1)&gt;OFFSET('Game Board'!$G$8:$G$31,0,GF$1))*1)+SUMPRODUCT((OFFSET('Game Board'!$F$8:$F$31,0,GF$1)=GX11)*(OFFSET('Game Board'!$I$8:$I$31,0,GF$1)=GX9)*(OFFSET('Game Board'!$G$8:$G$31,0,GF$1)&gt;OFFSET('Game Board'!$H$8:$H$31,0,GF$1))*1)+SUMPRODUCT((OFFSET('Game Board'!$I$8:$I$31,0,GF$1)=GX11)*(OFFSET('Game Board'!$F$8:$F$31,0,GF$1)=GX9)*(OFFSET('Game Board'!$H$8:$H$31,0,GF$1)&gt;OFFSET('Game Board'!$G$8:$G$31,0,GF$1))*1)+SUMPRODUCT((OFFSET('Game Board'!$F$8:$F$31,0,GF$1)=GX11)*(OFFSET('Game Board'!$I$8:$I$31,0,GF$1)=GX10)*(OFFSET('Game Board'!$G$8:$G$31,0,GF$1)&gt;OFFSET('Game Board'!$H$8:$H$31,0,GF$1))*1)+SUMPRODUCT((OFFSET('Game Board'!$I$8:$I$31,0,GF$1)=GX11)*(OFFSET('Game Board'!$F$8:$F$31,0,GF$1)=GX10)*(OFFSET('Game Board'!$H$8:$H$31,0,GF$1)&gt;OFFSET('Game Board'!$G$8:$G$31,0,GF$1))*1)</f>
        <v>0</v>
      </c>
      <c r="HB11" s="341">
        <f ca="1">SUMPRODUCT((OFFSET('Game Board'!$F$8:$F$31,0,GF$1)=GX11)*(OFFSET('Game Board'!$I$8:$I$31,0,GF$1)=GX8)*(OFFSET('Game Board'!$G$8:$G$31,0,GF$1)&gt;=OFFSET('Game Board'!$H$8:$H$31,0,GF$1))*1)+SUMPRODUCT((OFFSET('Game Board'!$I$8:$I$31,0,GF$1)=GX11)*(OFFSET('Game Board'!$F$8:$F$31,0,GF$1)=GX8)*(OFFSET('Game Board'!$G$8:$G$31,0,GF$1)=OFFSET('Game Board'!$H$8:$H$31,0,GF$1))*1)+SUMPRODUCT((OFFSET('Game Board'!$F$8:$F$31,0,GF$1)=GX11)*(OFFSET('Game Board'!$I$8:$I$31,0,GF$1)=GX9)*(OFFSET('Game Board'!$G$8:$G$31,0,GF$1)=OFFSET('Game Board'!$H$8:$H$31,0,GF$1))*1)+SUMPRODUCT((OFFSET('Game Board'!$I$8:$I$31,0,GF$1)=GX11)*(OFFSET('Game Board'!$F$8:$F$31,0,GF$1)=GX9)*(OFFSET('Game Board'!$G$8:$G$31,0,GF$1)=OFFSET('Game Board'!$H$8:$H$31,0,GF$1))*1)+SUMPRODUCT((OFFSET('Game Board'!$F$8:$F$31,0,GF$1)=GX11)*(OFFSET('Game Board'!$I$8:$I$31,0,GF$1)=GX10)*(OFFSET('Game Board'!$G$8:$G$31,0,GF$1)=OFFSET('Game Board'!$H$8:$H$31,0,GF$1))*1)+SUMPRODUCT((OFFSET('Game Board'!$I$8:$I$31,0,GF$1)=GX11)*(OFFSET('Game Board'!$F$8:$F$31,0,GF$1)=GX10)*(OFFSET('Game Board'!$G$8:$G$31,0,GF$1)=OFFSET('Game Board'!$H$8:$H$31,0,GF$1))*1)</f>
        <v>3</v>
      </c>
      <c r="HC11" s="341">
        <f ca="1">SUMPRODUCT((OFFSET('Game Board'!$F$8:$F$31,0,GF$1)=GX11)*(OFFSET('Game Board'!$I$8:$I$31,0,GF$1)=GX8)*(OFFSET('Game Board'!$G$8:$G$31,0,GF$1)&lt;OFFSET('Game Board'!$H$8:$H$31,0,GF$1))*1)+SUMPRODUCT((OFFSET('Game Board'!$I$8:$I$31,0,GF$1)=GX11)*(OFFSET('Game Board'!$F$8:$F$31,0,GF$1)=GX8)*(OFFSET('Game Board'!$H$8:$H$31,0,GF$1)&lt;OFFSET('Game Board'!$G$8:$G$31,0,GF$1))*1)+SUMPRODUCT((OFFSET('Game Board'!$F$8:$F$31,0,GF$1)=GX11)*(OFFSET('Game Board'!$I$8:$I$31,0,GF$1)=GX9)*(OFFSET('Game Board'!$G$8:$G$31,0,GF$1)&lt;OFFSET('Game Board'!$H$8:$H$31,0,GF$1))*1)+SUMPRODUCT((OFFSET('Game Board'!$I$8:$I$31,0,GF$1)=GX11)*(OFFSET('Game Board'!$F$8:$F$31,0,GF$1)=GX9)*(OFFSET('Game Board'!$H$8:$H$31,0,GF$1)&lt;OFFSET('Game Board'!$G$8:$G$31,0,GF$1))*1)+SUMPRODUCT((OFFSET('Game Board'!$F$8:$F$31,0,GF$1)=GX11)*(OFFSET('Game Board'!$I$8:$I$31,0,GF$1)=GX10)*(OFFSET('Game Board'!$G$8:$G$31,0,GF$1)&lt;OFFSET('Game Board'!$H$8:$H$31,0,GF$1))*1)+SUMPRODUCT((OFFSET('Game Board'!$I$8:$I$31,0,GF$1)=GX11)*(OFFSET('Game Board'!$F$8:$F$31,0,GF$1)=GX10)*(OFFSET('Game Board'!$H$8:$H$31,0,GF$1)&lt;OFFSET('Game Board'!$G$8:$G$31,0,GF$1))*1)</f>
        <v>0</v>
      </c>
      <c r="HD11" s="341">
        <f ca="1">SUMIFS(OFFSET('Game Board'!$G$8:$G$31,0,GF$1),OFFSET('Game Board'!$F$8:$F$31,0,GF$1),GX11,OFFSET('Game Board'!$I$8:$I$31,0,GF$1),GX8)+SUMIFS(OFFSET('Game Board'!$G$8:$G$31,0,GF$1),OFFSET('Game Board'!$F$8:$F$31,0,GF$1),GX11,OFFSET('Game Board'!$I$8:$I$31,0,GF$1),GX9)+SUMIFS(OFFSET('Game Board'!$G$8:$G$31,0,GF$1),OFFSET('Game Board'!$F$8:$F$31,0,GF$1),GX11,OFFSET('Game Board'!$I$8:$I$31,0,GF$1),GX10)+SUMIFS(OFFSET('Game Board'!$H$8:$H$31,0,GF$1),OFFSET('Game Board'!$I$8:$I$31,0,GF$1),GX11,OFFSET('Game Board'!$F$8:$F$31,0,GF$1),GX8)+SUMIFS(OFFSET('Game Board'!$H$8:$H$31,0,GF$1),OFFSET('Game Board'!$I$8:$I$31,0,GF$1),GX11,OFFSET('Game Board'!$F$8:$F$31,0,GF$1),GX9)+SUMIFS(OFFSET('Game Board'!$H$8:$H$31,0,GF$1),OFFSET('Game Board'!$I$8:$I$31,0,GF$1),GX11,OFFSET('Game Board'!$F$8:$F$31,0,GF$1),GX10)</f>
        <v>0</v>
      </c>
      <c r="HE11" s="341">
        <f ca="1">SUMIFS(OFFSET('Game Board'!$H$8:$H$31,0,GF$1),OFFSET('Game Board'!$F$8:$F$31,0,GF$1),GX11,OFFSET('Game Board'!$I$8:$I$31,0,GF$1),GX8)+SUMIFS(OFFSET('Game Board'!$H$8:$H$31,0,GF$1),OFFSET('Game Board'!$F$8:$F$31,0,GF$1),GX11,OFFSET('Game Board'!$I$8:$I$31,0,GF$1),GX9)+SUMIFS(OFFSET('Game Board'!$H$8:$H$31,0,GF$1),OFFSET('Game Board'!$F$8:$F$31,0,GF$1),GX11,OFFSET('Game Board'!$I$8:$I$31,0,GF$1),GX10)+SUMIFS(OFFSET('Game Board'!$G$8:$G$31,0,GF$1),OFFSET('Game Board'!$I$8:$I$31,0,GF$1),GX11,OFFSET('Game Board'!$F$8:$F$31,0,GF$1),GX8)+SUMIFS(OFFSET('Game Board'!$G$8:$G$31,0,GF$1),OFFSET('Game Board'!$I$8:$I$31,0,GF$1),GX11,OFFSET('Game Board'!$F$8:$F$31,0,GF$1),GX9)+SUMIFS(OFFSET('Game Board'!$G$8:$G$31,0,GF$1),OFFSET('Game Board'!$I$8:$I$31,0,GF$1),GX11,OFFSET('Game Board'!$F$8:$F$31,0,GF$1),GX10)</f>
        <v>0</v>
      </c>
      <c r="HF11" s="341">
        <f t="shared" ca="1" si="15"/>
        <v>0</v>
      </c>
      <c r="HG11" s="341">
        <f t="shared" ca="1" si="16"/>
        <v>3</v>
      </c>
      <c r="HH11" s="341">
        <f t="shared" ref="HH11" ca="1" si="1246">IF(GX11&lt;&gt;"",SUMPRODUCT((GW8:GW11=GW11)*(HG8:HG11&gt;HG11)*1),0)</f>
        <v>0</v>
      </c>
      <c r="HI11" s="341">
        <f t="shared" ref="HI11" ca="1" si="1247">IF(GX11&lt;&gt;"",SUMPRODUCT((HH8:HH11=HH11)*(HF8:HF11&gt;HF11)*1),0)</f>
        <v>0</v>
      </c>
      <c r="HJ11" s="341">
        <f t="shared" ca="1" si="19"/>
        <v>0</v>
      </c>
      <c r="HK11" s="341">
        <f t="shared" ref="HK11" ca="1" si="1248">IF(GX11&lt;&gt;"",SUMPRODUCT((HJ8:HJ11=HJ11)*(HH8:HH11=HH11)*(HD8:HD11&gt;HD11)*1),0)</f>
        <v>0</v>
      </c>
      <c r="HL11" s="341">
        <f t="shared" ca="1" si="21"/>
        <v>1</v>
      </c>
      <c r="HM11" s="341">
        <f ca="1">SUMPRODUCT((OFFSET('Game Board'!$F$8:$F$31,0,GF$1)=GY11)*(OFFSET('Game Board'!$I$8:$I$31,0,GF$1)=GY9)*(OFFSET('Game Board'!$G$8:$G$31,0,GF$1)&gt;OFFSET('Game Board'!$H$8:$H$31,0,GF$1))*1)+SUMPRODUCT((OFFSET('Game Board'!$I$8:$I$31,0,GF$1)=GY11)*(OFFSET('Game Board'!$F$8:$F$31,0,GF$1)=GY9)*(OFFSET('Game Board'!$H$8:$H$31,0,GF$1)&gt;OFFSET('Game Board'!$G$8:$G$31,0,GF$1))*1)+SUMPRODUCT((OFFSET('Game Board'!$F$8:$F$31,0,GF$1)=GY11)*(OFFSET('Game Board'!$I$8:$I$31,0,GF$1)=GY10)*(OFFSET('Game Board'!$G$8:$G$31,0,GF$1)&gt;OFFSET('Game Board'!$H$8:$H$31,0,GF$1))*1)+SUMPRODUCT((OFFSET('Game Board'!$I$8:$I$31,0,GF$1)=GY11)*(OFFSET('Game Board'!$F$8:$F$31,0,GF$1)=GY10)*(OFFSET('Game Board'!$H$8:$H$31,0,GF$1)&gt;OFFSET('Game Board'!$G$8:$G$31,0,GF$1))*1)</f>
        <v>0</v>
      </c>
      <c r="HN11" s="341">
        <f ca="1">SUMPRODUCT((OFFSET('Game Board'!$F$8:$F$31,0,GF$1)=GY11)*(OFFSET('Game Board'!$I$8:$I$31,0,GF$1)=GY9)*(OFFSET('Game Board'!$G$8:$G$31,0,GF$1)=OFFSET('Game Board'!$H$8:$H$31,0,GF$1))*1)+SUMPRODUCT((OFFSET('Game Board'!$I$8:$I$31,0,GF$1)=GY11)*(OFFSET('Game Board'!$F$8:$F$31,0,GF$1)=GY9)*(OFFSET('Game Board'!$G$8:$G$31,0,GF$1)=OFFSET('Game Board'!$H$8:$H$31,0,GF$1))*1)+SUMPRODUCT((OFFSET('Game Board'!$F$8:$F$31,0,GF$1)=GY11)*(OFFSET('Game Board'!$I$8:$I$31,0,GF$1)=GY10)*(OFFSET('Game Board'!$G$8:$G$31,0,GF$1)=OFFSET('Game Board'!$H$8:$H$31,0,GF$1))*1)+SUMPRODUCT((OFFSET('Game Board'!$I$8:$I$31,0,GF$1)=GY11)*(OFFSET('Game Board'!$F$8:$F$31,0,GF$1)=GY10)*(OFFSET('Game Board'!$G$8:$G$31,0,GF$1)=OFFSET('Game Board'!$H$8:$H$31,0,GF$1))*1)</f>
        <v>0</v>
      </c>
      <c r="HO11" s="341">
        <f ca="1">SUMPRODUCT((OFFSET('Game Board'!$F$8:$F$31,0,GF$1)=GY11)*(OFFSET('Game Board'!$I$8:$I$31,0,GF$1)=GY9)*(OFFSET('Game Board'!$G$8:$G$31,0,GF$1)&lt;OFFSET('Game Board'!$H$8:$H$31,0,GF$1))*1)+SUMPRODUCT((OFFSET('Game Board'!$I$8:$I$31,0,GF$1)=GY11)*(OFFSET('Game Board'!$F$8:$F$31,0,GF$1)=GY9)*(OFFSET('Game Board'!$H$8:$H$31,0,GF$1)&lt;OFFSET('Game Board'!$G$8:$G$31,0,GF$1))*1)+SUMPRODUCT((OFFSET('Game Board'!$F$8:$F$31,0,GF$1)=GY11)*(OFFSET('Game Board'!$I$8:$I$31,0,GF$1)=GY10)*(OFFSET('Game Board'!$G$8:$G$31,0,GF$1)&lt;OFFSET('Game Board'!$H$8:$H$31,0,GF$1))*1)+SUMPRODUCT((OFFSET('Game Board'!$I$8:$I$31,0,GF$1)=GY11)*(OFFSET('Game Board'!$F$8:$F$31,0,GF$1)=GY10)*(OFFSET('Game Board'!$H$8:$H$31,0,GF$1)&lt;OFFSET('Game Board'!$G$8:$G$31,0,GF$1))*1)</f>
        <v>0</v>
      </c>
      <c r="HP11" s="341">
        <f ca="1">SUMIFS(OFFSET('Game Board'!$G$8:$G$31,0,GF$1),OFFSET('Game Board'!$F$8:$F$31,0,GF$1),GY11,OFFSET('Game Board'!$I$8:$I$31,0,GF$1),GY9)+SUMIFS(OFFSET('Game Board'!$G$8:$G$31,0,GF$1),OFFSET('Game Board'!$F$8:$F$31,0,GF$1),GY11,OFFSET('Game Board'!$I$8:$I$31,0,GF$1),GY10)+SUMIFS(OFFSET('Game Board'!$H$8:$H$31,0,GF$1),OFFSET('Game Board'!$I$8:$I$31,0,GF$1),GY11,OFFSET('Game Board'!$F$8:$F$31,0,GF$1),GY9)+SUMIFS(OFFSET('Game Board'!$H$8:$H$31,0,GF$1),OFFSET('Game Board'!$I$8:$I$31,0,GF$1),GY11,OFFSET('Game Board'!$F$8:$F$31,0,GF$1),GY10)</f>
        <v>0</v>
      </c>
      <c r="HQ11" s="341">
        <f ca="1">SUMIFS(OFFSET('Game Board'!$G$8:$G$31,0,GF$1),OFFSET('Game Board'!$F$8:$F$31,0,GF$1),GY11,OFFSET('Game Board'!$I$8:$I$31,0,GF$1),GY9)+SUMIFS(OFFSET('Game Board'!$G$8:$G$31,0,GF$1),OFFSET('Game Board'!$F$8:$F$31,0,GF$1),GY11,OFFSET('Game Board'!$I$8:$I$31,0,GF$1),GY10)+SUMIFS(OFFSET('Game Board'!$H$8:$H$31,0,GF$1),OFFSET('Game Board'!$I$8:$I$31,0,GF$1),GY11,OFFSET('Game Board'!$F$8:$F$31,0,GF$1),GY9)+SUMIFS(OFFSET('Game Board'!$H$8:$H$31,0,GF$1),OFFSET('Game Board'!$I$8:$I$31,0,GF$1),GY11,OFFSET('Game Board'!$F$8:$F$31,0,GF$1),GY10)</f>
        <v>0</v>
      </c>
      <c r="HR11" s="341">
        <f t="shared" ca="1" si="243"/>
        <v>0</v>
      </c>
      <c r="HS11" s="341">
        <f t="shared" ca="1" si="244"/>
        <v>0</v>
      </c>
      <c r="HT11" s="341">
        <f t="shared" ref="HT11" ca="1" si="1249">IF(GY11&lt;&gt;"",SUMPRODUCT((GW8:GW11=GW11)*(HS8:HS11&gt;HS11)*1),0)</f>
        <v>0</v>
      </c>
      <c r="HU11" s="341">
        <f t="shared" ref="HU11" ca="1" si="1250">IF(GY11&lt;&gt;"",SUMPRODUCT((HT8:HT11=HT11)*(HR8:HR11&gt;HR11)*1),0)</f>
        <v>0</v>
      </c>
      <c r="HV11" s="341">
        <f t="shared" ca="1" si="247"/>
        <v>0</v>
      </c>
      <c r="HW11" s="341">
        <f t="shared" ref="HW11" ca="1" si="1251">IF(GY11&lt;&gt;"",SUMPRODUCT((HV8:HV11=HV11)*(HT8:HT11=HT11)*(HP8:HP11&gt;HP11)*1),0)</f>
        <v>0</v>
      </c>
      <c r="HX11" s="341">
        <f t="shared" ca="1" si="22"/>
        <v>1</v>
      </c>
      <c r="HY11" s="341">
        <f ca="1">SUMPRODUCT((OFFSET('Game Board'!$F$8:$F$31,0,GF$1)=GZ11)*(OFFSET('Game Board'!$I$8:$I$31,0,GF$1)=GZ10)*(OFFSET('Game Board'!$G$8:$G$31,0,GF$1)&gt;OFFSET('Game Board'!$H$8:$H$31,0,GF$1))*1)+SUMPRODUCT((OFFSET('Game Board'!$I$8:$I$31,0,GF$1)=GZ11)*(OFFSET('Game Board'!$F$8:$F$31,0,GF$1)=GZ10)*(OFFSET('Game Board'!$H$8:$H$31,0,GF$1)&gt;OFFSET('Game Board'!$G$8:$G$31,0,GF$1))*1)</f>
        <v>0</v>
      </c>
      <c r="HZ11" s="341">
        <f ca="1">SUMPRODUCT((OFFSET('Game Board'!$F$8:$F$31,0,GF$1)=GZ11)*(OFFSET('Game Board'!$I$8:$I$31,0,GF$1)=GZ10)*(OFFSET('Game Board'!$G$8:$G$31,0,GF$1)=OFFSET('Game Board'!$H$8:$H$31,0,GF$1))*1)+SUMPRODUCT((OFFSET('Game Board'!$I$8:$I$31,0,GF$1)=GZ11)*(OFFSET('Game Board'!$F$8:$F$31,0,GF$1)=GZ10)*(OFFSET('Game Board'!$H$8:$H$31,0,GF$1)=OFFSET('Game Board'!$G$8:$G$31,0,GF$1))*1)</f>
        <v>0</v>
      </c>
      <c r="IA11" s="341">
        <f ca="1">SUMPRODUCT((OFFSET('Game Board'!$F$8:$F$31,0,GF$1)=GZ11)*(OFFSET('Game Board'!$I$8:$I$31,0,GF$1)=GZ10)*(OFFSET('Game Board'!$G$8:$G$31,0,GF$1)&lt;OFFSET('Game Board'!$H$8:$H$31,0,GF$1))*1)+SUMPRODUCT((OFFSET('Game Board'!$I$8:$I$31,0,GF$1)=GZ11)*(OFFSET('Game Board'!$F$8:$F$31,0,GF$1)=GZ10)*(OFFSET('Game Board'!$H$8:$H$31,0,GF$1)&lt;OFFSET('Game Board'!$G$8:$G$31,0,GF$1))*1)</f>
        <v>0</v>
      </c>
      <c r="IB11" s="341">
        <f ca="1">SUMIFS(OFFSET('Game Board'!$G$8:$G$31,0,GF$1),OFFSET('Game Board'!$F$8:$F$31,0,GF$1),GZ11,OFFSET('Game Board'!$I$8:$I$31,0,GF$1),GZ10)+SUMIFS(OFFSET('Game Board'!$H$8:$H$31,0,GF$1),OFFSET('Game Board'!$I$8:$I$31,0,GF$1),GZ11,OFFSET('Game Board'!$F$8:$F$31,0,GF$1),GZ10)</f>
        <v>0</v>
      </c>
      <c r="IC11" s="341">
        <f ca="1">SUMIFS(OFFSET('Game Board'!$G$8:$G$31,0,GF$1),OFFSET('Game Board'!$F$8:$F$31,0,GF$1),GZ11,OFFSET('Game Board'!$I$8:$I$31,0,GF$1),GZ10)+SUMIFS(OFFSET('Game Board'!$H$8:$H$31,0,GF$1),OFFSET('Game Board'!$I$8:$I$31,0,GF$1),GZ11,OFFSET('Game Board'!$F$8:$F$31,0,GF$1),GZ10)</f>
        <v>0</v>
      </c>
      <c r="ID11" s="341">
        <f t="shared" ca="1" si="1039"/>
        <v>0</v>
      </c>
      <c r="IE11" s="341">
        <f t="shared" ca="1" si="1040"/>
        <v>0</v>
      </c>
      <c r="IF11" s="341">
        <f t="shared" ref="IF11" ca="1" si="1252">IF(GZ11&lt;&gt;"",SUMPRODUCT((HI8:HI11=HI11)*(IE8:IE11&gt;IE11)*1),0)</f>
        <v>0</v>
      </c>
      <c r="IG11" s="341">
        <f t="shared" ref="IG11" ca="1" si="1253">IF(GZ11&lt;&gt;"",SUMPRODUCT((IF8:IF11=IF11)*(ID8:ID11&gt;ID11)*1),0)</f>
        <v>0</v>
      </c>
      <c r="IH11" s="341">
        <f t="shared" ca="1" si="1043"/>
        <v>0</v>
      </c>
      <c r="II11" s="341">
        <f t="shared" ref="II11" ca="1" si="1254">IF(GZ11&lt;&gt;"",SUMPRODUCT((IH8:IH11=IH11)*(IF8:IF11=IF11)*(IB8:IB11&gt;IB11)*1),0)</f>
        <v>0</v>
      </c>
      <c r="IJ11" s="341">
        <f t="shared" ca="1" si="23"/>
        <v>1</v>
      </c>
      <c r="IK11" s="341">
        <f t="shared" ref="IK11" ca="1" si="1255">SUMPRODUCT((IJ8:IJ11=IJ11)*(GM8:GM11&gt;GM11)*1)</f>
        <v>3</v>
      </c>
      <c r="IL11" s="341">
        <f t="shared" ca="1" si="25"/>
        <v>4</v>
      </c>
      <c r="IM11" s="341" t="str">
        <f t="shared" si="250"/>
        <v>Ukraine</v>
      </c>
      <c r="IN11" s="341">
        <f t="shared" ca="1" si="26"/>
        <v>0</v>
      </c>
      <c r="IO11" s="341">
        <f ca="1">SUMPRODUCT((OFFSET('Game Board'!$G$8:$G$31,0,IO$1)&lt;&gt;"")*(OFFSET('Game Board'!$F$8:$F$31,0,IO$1)=$C11)*(OFFSET('Game Board'!$G$8:$G$31,0,IO$1)&gt;OFFSET('Game Board'!$H$8:$H$31,0,IO$1))*1)+SUMPRODUCT((OFFSET('Game Board'!$G$8:$G$31,0,IO$1)&lt;&gt;"")*(OFFSET('Game Board'!$I$8:$I$31,0,IO$1)=$C11)*(OFFSET('Game Board'!$H$8:$H$31,0,IO$1)&gt;OFFSET('Game Board'!$G$8:$G$31,0,IO$1))*1)</f>
        <v>0</v>
      </c>
      <c r="IP11" s="341">
        <f ca="1">SUMPRODUCT((OFFSET('Game Board'!$G$8:$G$31,0,IO$1)&lt;&gt;"")*(OFFSET('Game Board'!$F$8:$F$31,0,IO$1)=$C11)*(OFFSET('Game Board'!$G$8:$G$31,0,IO$1)=OFFSET('Game Board'!$H$8:$H$31,0,IO$1))*1)+SUMPRODUCT((OFFSET('Game Board'!$G$8:$G$31,0,IO$1)&lt;&gt;"")*(OFFSET('Game Board'!$I$8:$I$31,0,IO$1)=$C11)*(OFFSET('Game Board'!$G$8:$G$31,0,IO$1)=OFFSET('Game Board'!$H$8:$H$31,0,IO$1))*1)</f>
        <v>0</v>
      </c>
      <c r="IQ11" s="341">
        <f ca="1">SUMPRODUCT((OFFSET('Game Board'!$G$8:$G$31,0,IO$1)&lt;&gt;"")*(OFFSET('Game Board'!$F$8:$F$31,0,IO$1)=$C11)*(OFFSET('Game Board'!$G$8:$G$31,0,IO$1)&lt;OFFSET('Game Board'!$H$8:$H$31,0,IO$1))*1)+SUMPRODUCT((OFFSET('Game Board'!$G$8:$G$31,0,IO$1)&lt;&gt;"")*(OFFSET('Game Board'!$I$8:$I$31,0,IO$1)=$C11)*(OFFSET('Game Board'!$H$8:$H$31,0,IO$1)&lt;OFFSET('Game Board'!$G$8:$G$31,0,IO$1))*1)</f>
        <v>0</v>
      </c>
      <c r="IR11" s="341">
        <f ca="1">SUMIF(OFFSET('Game Board'!$F$8:$F$31,0,IO$1),$C11,OFFSET('Game Board'!$G$8:$G$31,0,IO$1))+SUMIF(OFFSET('Game Board'!$I$8:$I$31,0,IO$1),$C11,OFFSET('Game Board'!$H$8:$H$31,0,IO$1))</f>
        <v>0</v>
      </c>
      <c r="IS11" s="341">
        <f ca="1">SUMIF(OFFSET('Game Board'!$F$8:$F$31,0,IO$1),$C11,OFFSET('Game Board'!$H$8:$H$31,0,IO$1))+SUMIF(OFFSET('Game Board'!$I$8:$I$31,0,IO$1),$C11,OFFSET('Game Board'!$G$8:$G$31,0,IO$1))</f>
        <v>0</v>
      </c>
      <c r="IT11" s="341">
        <f t="shared" ca="1" si="27"/>
        <v>0</v>
      </c>
      <c r="IU11" s="341">
        <f t="shared" ca="1" si="28"/>
        <v>0</v>
      </c>
      <c r="IV11" s="341">
        <f t="shared" ca="1" si="251"/>
        <v>9</v>
      </c>
      <c r="IW11" s="341">
        <f>'Tournament Setup'!$F13</f>
        <v>0</v>
      </c>
      <c r="IX11" s="341">
        <f t="shared" ref="IX11" ca="1" si="1256">RANK(IU11,IU8:IU11)</f>
        <v>1</v>
      </c>
      <c r="IY11" s="341">
        <f t="shared" ref="IY11" ca="1" si="1257">SUMPRODUCT((IX8:IX11=IX11)*(IT8:IT11&gt;IT11)*1)</f>
        <v>0</v>
      </c>
      <c r="IZ11" s="341">
        <f t="shared" ca="1" si="31"/>
        <v>1</v>
      </c>
      <c r="JA11" s="341">
        <f t="shared" ref="JA11" ca="1" si="1258">SUMPRODUCT((IX8:IX11=IX11)*(IT8:IT11=IT11)*(IR8:IR11&gt;IR11)*1)</f>
        <v>0</v>
      </c>
      <c r="JB11" s="341">
        <f t="shared" ca="1" si="33"/>
        <v>1</v>
      </c>
      <c r="JC11" s="341">
        <f t="shared" ref="JC11" ca="1" si="1259">RANK(JB11,JB8:JB11,1)+COUNTIF(JB8:JB11,JB11)-1</f>
        <v>4</v>
      </c>
      <c r="JD11" s="341">
        <v>4</v>
      </c>
      <c r="JE11" s="341" t="str">
        <f t="shared" ref="JE11" ca="1" si="1260">INDEX(IM8:IM11,MATCH(JD11,JC8:JC11,0),0)</f>
        <v>Ukraine</v>
      </c>
      <c r="JF11" s="341">
        <f t="shared" ref="JF11" ca="1" si="1261">INDEX(JB8:JB11,MATCH(JE11,IM8:IM11,0),0)</f>
        <v>1</v>
      </c>
      <c r="JG11" s="341" t="str">
        <f t="shared" ca="1" si="1052"/>
        <v>Ukraine</v>
      </c>
      <c r="JH11" s="341" t="str">
        <f t="shared" ref="JH11" ca="1" si="1262">IF(AND(JH10&lt;&gt;"",JF11=2),JE11,"")</f>
        <v/>
      </c>
      <c r="JI11" s="341" t="str">
        <f t="shared" ref="JI11" ca="1" si="1263">IF(AND(JI10&lt;&gt;"",JF11=3),JE11,"")</f>
        <v/>
      </c>
      <c r="JJ11" s="341">
        <f ca="1">SUMPRODUCT((OFFSET('Game Board'!$F$8:$F$31,0,IO$1)=JG11)*(OFFSET('Game Board'!$I$8:$I$31,0,IO$1)=JG8)*(OFFSET('Game Board'!$G$8:$G$31,0,IO$1)&gt;OFFSET('Game Board'!$H$8:$H$31,0,IO$1))*1)+SUMPRODUCT((OFFSET('Game Board'!$I$8:$I$31,0,IO$1)=JG11)*(OFFSET('Game Board'!$F$8:$F$31,0,IO$1)=JG8)*(OFFSET('Game Board'!$H$8:$H$31,0,IO$1)&gt;OFFSET('Game Board'!$G$8:$G$31,0,IO$1))*1)+SUMPRODUCT((OFFSET('Game Board'!$F$8:$F$31,0,IO$1)=JG11)*(OFFSET('Game Board'!$I$8:$I$31,0,IO$1)=JG9)*(OFFSET('Game Board'!$G$8:$G$31,0,IO$1)&gt;OFFSET('Game Board'!$H$8:$H$31,0,IO$1))*1)+SUMPRODUCT((OFFSET('Game Board'!$I$8:$I$31,0,IO$1)=JG11)*(OFFSET('Game Board'!$F$8:$F$31,0,IO$1)=JG9)*(OFFSET('Game Board'!$H$8:$H$31,0,IO$1)&gt;OFFSET('Game Board'!$G$8:$G$31,0,IO$1))*1)+SUMPRODUCT((OFFSET('Game Board'!$F$8:$F$31,0,IO$1)=JG11)*(OFFSET('Game Board'!$I$8:$I$31,0,IO$1)=JG10)*(OFFSET('Game Board'!$G$8:$G$31,0,IO$1)&gt;OFFSET('Game Board'!$H$8:$H$31,0,IO$1))*1)+SUMPRODUCT((OFFSET('Game Board'!$I$8:$I$31,0,IO$1)=JG11)*(OFFSET('Game Board'!$F$8:$F$31,0,IO$1)=JG10)*(OFFSET('Game Board'!$H$8:$H$31,0,IO$1)&gt;OFFSET('Game Board'!$G$8:$G$31,0,IO$1))*1)</f>
        <v>0</v>
      </c>
      <c r="JK11" s="341">
        <f ca="1">SUMPRODUCT((OFFSET('Game Board'!$F$8:$F$31,0,IO$1)=JG11)*(OFFSET('Game Board'!$I$8:$I$31,0,IO$1)=JG8)*(OFFSET('Game Board'!$G$8:$G$31,0,IO$1)&gt;=OFFSET('Game Board'!$H$8:$H$31,0,IO$1))*1)+SUMPRODUCT((OFFSET('Game Board'!$I$8:$I$31,0,IO$1)=JG11)*(OFFSET('Game Board'!$F$8:$F$31,0,IO$1)=JG8)*(OFFSET('Game Board'!$G$8:$G$31,0,IO$1)=OFFSET('Game Board'!$H$8:$H$31,0,IO$1))*1)+SUMPRODUCT((OFFSET('Game Board'!$F$8:$F$31,0,IO$1)=JG11)*(OFFSET('Game Board'!$I$8:$I$31,0,IO$1)=JG9)*(OFFSET('Game Board'!$G$8:$G$31,0,IO$1)=OFFSET('Game Board'!$H$8:$H$31,0,IO$1))*1)+SUMPRODUCT((OFFSET('Game Board'!$I$8:$I$31,0,IO$1)=JG11)*(OFFSET('Game Board'!$F$8:$F$31,0,IO$1)=JG9)*(OFFSET('Game Board'!$G$8:$G$31,0,IO$1)=OFFSET('Game Board'!$H$8:$H$31,0,IO$1))*1)+SUMPRODUCT((OFFSET('Game Board'!$F$8:$F$31,0,IO$1)=JG11)*(OFFSET('Game Board'!$I$8:$I$31,0,IO$1)=JG10)*(OFFSET('Game Board'!$G$8:$G$31,0,IO$1)=OFFSET('Game Board'!$H$8:$H$31,0,IO$1))*1)+SUMPRODUCT((OFFSET('Game Board'!$I$8:$I$31,0,IO$1)=JG11)*(OFFSET('Game Board'!$F$8:$F$31,0,IO$1)=JG10)*(OFFSET('Game Board'!$G$8:$G$31,0,IO$1)=OFFSET('Game Board'!$H$8:$H$31,0,IO$1))*1)</f>
        <v>3</v>
      </c>
      <c r="JL11" s="341">
        <f ca="1">SUMPRODUCT((OFFSET('Game Board'!$F$8:$F$31,0,IO$1)=JG11)*(OFFSET('Game Board'!$I$8:$I$31,0,IO$1)=JG8)*(OFFSET('Game Board'!$G$8:$G$31,0,IO$1)&lt;OFFSET('Game Board'!$H$8:$H$31,0,IO$1))*1)+SUMPRODUCT((OFFSET('Game Board'!$I$8:$I$31,0,IO$1)=JG11)*(OFFSET('Game Board'!$F$8:$F$31,0,IO$1)=JG8)*(OFFSET('Game Board'!$H$8:$H$31,0,IO$1)&lt;OFFSET('Game Board'!$G$8:$G$31,0,IO$1))*1)+SUMPRODUCT((OFFSET('Game Board'!$F$8:$F$31,0,IO$1)=JG11)*(OFFSET('Game Board'!$I$8:$I$31,0,IO$1)=JG9)*(OFFSET('Game Board'!$G$8:$G$31,0,IO$1)&lt;OFFSET('Game Board'!$H$8:$H$31,0,IO$1))*1)+SUMPRODUCT((OFFSET('Game Board'!$I$8:$I$31,0,IO$1)=JG11)*(OFFSET('Game Board'!$F$8:$F$31,0,IO$1)=JG9)*(OFFSET('Game Board'!$H$8:$H$31,0,IO$1)&lt;OFFSET('Game Board'!$G$8:$G$31,0,IO$1))*1)+SUMPRODUCT((OFFSET('Game Board'!$F$8:$F$31,0,IO$1)=JG11)*(OFFSET('Game Board'!$I$8:$I$31,0,IO$1)=JG10)*(OFFSET('Game Board'!$G$8:$G$31,0,IO$1)&lt;OFFSET('Game Board'!$H$8:$H$31,0,IO$1))*1)+SUMPRODUCT((OFFSET('Game Board'!$I$8:$I$31,0,IO$1)=JG11)*(OFFSET('Game Board'!$F$8:$F$31,0,IO$1)=JG10)*(OFFSET('Game Board'!$H$8:$H$31,0,IO$1)&lt;OFFSET('Game Board'!$G$8:$G$31,0,IO$1))*1)</f>
        <v>0</v>
      </c>
      <c r="JM11" s="341">
        <f ca="1">SUMIFS(OFFSET('Game Board'!$G$8:$G$31,0,IO$1),OFFSET('Game Board'!$F$8:$F$31,0,IO$1),JG11,OFFSET('Game Board'!$I$8:$I$31,0,IO$1),JG8)+SUMIFS(OFFSET('Game Board'!$G$8:$G$31,0,IO$1),OFFSET('Game Board'!$F$8:$F$31,0,IO$1),JG11,OFFSET('Game Board'!$I$8:$I$31,0,IO$1),JG9)+SUMIFS(OFFSET('Game Board'!$G$8:$G$31,0,IO$1),OFFSET('Game Board'!$F$8:$F$31,0,IO$1),JG11,OFFSET('Game Board'!$I$8:$I$31,0,IO$1),JG10)+SUMIFS(OFFSET('Game Board'!$H$8:$H$31,0,IO$1),OFFSET('Game Board'!$I$8:$I$31,0,IO$1),JG11,OFFSET('Game Board'!$F$8:$F$31,0,IO$1),JG8)+SUMIFS(OFFSET('Game Board'!$H$8:$H$31,0,IO$1),OFFSET('Game Board'!$I$8:$I$31,0,IO$1),JG11,OFFSET('Game Board'!$F$8:$F$31,0,IO$1),JG9)+SUMIFS(OFFSET('Game Board'!$H$8:$H$31,0,IO$1),OFFSET('Game Board'!$I$8:$I$31,0,IO$1),JG11,OFFSET('Game Board'!$F$8:$F$31,0,IO$1),JG10)</f>
        <v>0</v>
      </c>
      <c r="JN11" s="341">
        <f ca="1">SUMIFS(OFFSET('Game Board'!$H$8:$H$31,0,IO$1),OFFSET('Game Board'!$F$8:$F$31,0,IO$1),JG11,OFFSET('Game Board'!$I$8:$I$31,0,IO$1),JG8)+SUMIFS(OFFSET('Game Board'!$H$8:$H$31,0,IO$1),OFFSET('Game Board'!$F$8:$F$31,0,IO$1),JG11,OFFSET('Game Board'!$I$8:$I$31,0,IO$1),JG9)+SUMIFS(OFFSET('Game Board'!$H$8:$H$31,0,IO$1),OFFSET('Game Board'!$F$8:$F$31,0,IO$1),JG11,OFFSET('Game Board'!$I$8:$I$31,0,IO$1),JG10)+SUMIFS(OFFSET('Game Board'!$G$8:$G$31,0,IO$1),OFFSET('Game Board'!$I$8:$I$31,0,IO$1),JG11,OFFSET('Game Board'!$F$8:$F$31,0,IO$1),JG8)+SUMIFS(OFFSET('Game Board'!$G$8:$G$31,0,IO$1),OFFSET('Game Board'!$I$8:$I$31,0,IO$1),JG11,OFFSET('Game Board'!$F$8:$F$31,0,IO$1),JG9)+SUMIFS(OFFSET('Game Board'!$G$8:$G$31,0,IO$1),OFFSET('Game Board'!$I$8:$I$31,0,IO$1),JG11,OFFSET('Game Board'!$F$8:$F$31,0,IO$1),JG10)</f>
        <v>0</v>
      </c>
      <c r="JO11" s="341">
        <f t="shared" ca="1" si="38"/>
        <v>0</v>
      </c>
      <c r="JP11" s="341">
        <f t="shared" ca="1" si="39"/>
        <v>3</v>
      </c>
      <c r="JQ11" s="341">
        <f t="shared" ref="JQ11" ca="1" si="1264">IF(JG11&lt;&gt;"",SUMPRODUCT((JF8:JF11=JF11)*(JP8:JP11&gt;JP11)*1),0)</f>
        <v>0</v>
      </c>
      <c r="JR11" s="341">
        <f t="shared" ref="JR11" ca="1" si="1265">IF(JG11&lt;&gt;"",SUMPRODUCT((JQ8:JQ11=JQ11)*(JO8:JO11&gt;JO11)*1),0)</f>
        <v>0</v>
      </c>
      <c r="JS11" s="341">
        <f t="shared" ca="1" si="42"/>
        <v>0</v>
      </c>
      <c r="JT11" s="341">
        <f t="shared" ref="JT11" ca="1" si="1266">IF(JG11&lt;&gt;"",SUMPRODUCT((JS8:JS11=JS11)*(JQ8:JQ11=JQ11)*(JM8:JM11&gt;JM11)*1),0)</f>
        <v>0</v>
      </c>
      <c r="JU11" s="341">
        <f t="shared" ca="1" si="44"/>
        <v>1</v>
      </c>
      <c r="JV11" s="341">
        <f ca="1">SUMPRODUCT((OFFSET('Game Board'!$F$8:$F$31,0,IO$1)=JH11)*(OFFSET('Game Board'!$I$8:$I$31,0,IO$1)=JH9)*(OFFSET('Game Board'!$G$8:$G$31,0,IO$1)&gt;OFFSET('Game Board'!$H$8:$H$31,0,IO$1))*1)+SUMPRODUCT((OFFSET('Game Board'!$I$8:$I$31,0,IO$1)=JH11)*(OFFSET('Game Board'!$F$8:$F$31,0,IO$1)=JH9)*(OFFSET('Game Board'!$H$8:$H$31,0,IO$1)&gt;OFFSET('Game Board'!$G$8:$G$31,0,IO$1))*1)+SUMPRODUCT((OFFSET('Game Board'!$F$8:$F$31,0,IO$1)=JH11)*(OFFSET('Game Board'!$I$8:$I$31,0,IO$1)=JH10)*(OFFSET('Game Board'!$G$8:$G$31,0,IO$1)&gt;OFFSET('Game Board'!$H$8:$H$31,0,IO$1))*1)+SUMPRODUCT((OFFSET('Game Board'!$I$8:$I$31,0,IO$1)=JH11)*(OFFSET('Game Board'!$F$8:$F$31,0,IO$1)=JH10)*(OFFSET('Game Board'!$H$8:$H$31,0,IO$1)&gt;OFFSET('Game Board'!$G$8:$G$31,0,IO$1))*1)</f>
        <v>0</v>
      </c>
      <c r="JW11" s="341">
        <f ca="1">SUMPRODUCT((OFFSET('Game Board'!$F$8:$F$31,0,IO$1)=JH11)*(OFFSET('Game Board'!$I$8:$I$31,0,IO$1)=JH9)*(OFFSET('Game Board'!$G$8:$G$31,0,IO$1)=OFFSET('Game Board'!$H$8:$H$31,0,IO$1))*1)+SUMPRODUCT((OFFSET('Game Board'!$I$8:$I$31,0,IO$1)=JH11)*(OFFSET('Game Board'!$F$8:$F$31,0,IO$1)=JH9)*(OFFSET('Game Board'!$G$8:$G$31,0,IO$1)=OFFSET('Game Board'!$H$8:$H$31,0,IO$1))*1)+SUMPRODUCT((OFFSET('Game Board'!$F$8:$F$31,0,IO$1)=JH11)*(OFFSET('Game Board'!$I$8:$I$31,0,IO$1)=JH10)*(OFFSET('Game Board'!$G$8:$G$31,0,IO$1)=OFFSET('Game Board'!$H$8:$H$31,0,IO$1))*1)+SUMPRODUCT((OFFSET('Game Board'!$I$8:$I$31,0,IO$1)=JH11)*(OFFSET('Game Board'!$F$8:$F$31,0,IO$1)=JH10)*(OFFSET('Game Board'!$G$8:$G$31,0,IO$1)=OFFSET('Game Board'!$H$8:$H$31,0,IO$1))*1)</f>
        <v>0</v>
      </c>
      <c r="JX11" s="341">
        <f ca="1">SUMPRODUCT((OFFSET('Game Board'!$F$8:$F$31,0,IO$1)=JH11)*(OFFSET('Game Board'!$I$8:$I$31,0,IO$1)=JH9)*(OFFSET('Game Board'!$G$8:$G$31,0,IO$1)&lt;OFFSET('Game Board'!$H$8:$H$31,0,IO$1))*1)+SUMPRODUCT((OFFSET('Game Board'!$I$8:$I$31,0,IO$1)=JH11)*(OFFSET('Game Board'!$F$8:$F$31,0,IO$1)=JH9)*(OFFSET('Game Board'!$H$8:$H$31,0,IO$1)&lt;OFFSET('Game Board'!$G$8:$G$31,0,IO$1))*1)+SUMPRODUCT((OFFSET('Game Board'!$F$8:$F$31,0,IO$1)=JH11)*(OFFSET('Game Board'!$I$8:$I$31,0,IO$1)=JH10)*(OFFSET('Game Board'!$G$8:$G$31,0,IO$1)&lt;OFFSET('Game Board'!$H$8:$H$31,0,IO$1))*1)+SUMPRODUCT((OFFSET('Game Board'!$I$8:$I$31,0,IO$1)=JH11)*(OFFSET('Game Board'!$F$8:$F$31,0,IO$1)=JH10)*(OFFSET('Game Board'!$H$8:$H$31,0,IO$1)&lt;OFFSET('Game Board'!$G$8:$G$31,0,IO$1))*1)</f>
        <v>0</v>
      </c>
      <c r="JY11" s="341">
        <f ca="1">SUMIFS(OFFSET('Game Board'!$G$8:$G$31,0,IO$1),OFFSET('Game Board'!$F$8:$F$31,0,IO$1),JH11,OFFSET('Game Board'!$I$8:$I$31,0,IO$1),JH9)+SUMIFS(OFFSET('Game Board'!$G$8:$G$31,0,IO$1),OFFSET('Game Board'!$F$8:$F$31,0,IO$1),JH11,OFFSET('Game Board'!$I$8:$I$31,0,IO$1),JH10)+SUMIFS(OFFSET('Game Board'!$H$8:$H$31,0,IO$1),OFFSET('Game Board'!$I$8:$I$31,0,IO$1),JH11,OFFSET('Game Board'!$F$8:$F$31,0,IO$1),JH9)+SUMIFS(OFFSET('Game Board'!$H$8:$H$31,0,IO$1),OFFSET('Game Board'!$I$8:$I$31,0,IO$1),JH11,OFFSET('Game Board'!$F$8:$F$31,0,IO$1),JH10)</f>
        <v>0</v>
      </c>
      <c r="JZ11" s="341">
        <f ca="1">SUMIFS(OFFSET('Game Board'!$G$8:$G$31,0,IO$1),OFFSET('Game Board'!$F$8:$F$31,0,IO$1),JH11,OFFSET('Game Board'!$I$8:$I$31,0,IO$1),JH9)+SUMIFS(OFFSET('Game Board'!$G$8:$G$31,0,IO$1),OFFSET('Game Board'!$F$8:$F$31,0,IO$1),JH11,OFFSET('Game Board'!$I$8:$I$31,0,IO$1),JH10)+SUMIFS(OFFSET('Game Board'!$H$8:$H$31,0,IO$1),OFFSET('Game Board'!$I$8:$I$31,0,IO$1),JH11,OFFSET('Game Board'!$F$8:$F$31,0,IO$1),JH9)+SUMIFS(OFFSET('Game Board'!$H$8:$H$31,0,IO$1),OFFSET('Game Board'!$I$8:$I$31,0,IO$1),JH11,OFFSET('Game Board'!$F$8:$F$31,0,IO$1),JH10)</f>
        <v>0</v>
      </c>
      <c r="KA11" s="341">
        <f t="shared" ca="1" si="263"/>
        <v>0</v>
      </c>
      <c r="KB11" s="341">
        <f t="shared" ca="1" si="264"/>
        <v>0</v>
      </c>
      <c r="KC11" s="341">
        <f t="shared" ref="KC11" ca="1" si="1267">IF(JH11&lt;&gt;"",SUMPRODUCT((JF8:JF11=JF11)*(KB8:KB11&gt;KB11)*1),0)</f>
        <v>0</v>
      </c>
      <c r="KD11" s="341">
        <f t="shared" ref="KD11" ca="1" si="1268">IF(JH11&lt;&gt;"",SUMPRODUCT((KC8:KC11=KC11)*(KA8:KA11&gt;KA11)*1),0)</f>
        <v>0</v>
      </c>
      <c r="KE11" s="341">
        <f t="shared" ca="1" si="267"/>
        <v>0</v>
      </c>
      <c r="KF11" s="341">
        <f t="shared" ref="KF11" ca="1" si="1269">IF(JH11&lt;&gt;"",SUMPRODUCT((KE8:KE11=KE11)*(KC8:KC11=KC11)*(JY8:JY11&gt;JY11)*1),0)</f>
        <v>0</v>
      </c>
      <c r="KG11" s="341">
        <f t="shared" ca="1" si="45"/>
        <v>1</v>
      </c>
      <c r="KH11" s="341">
        <f ca="1">SUMPRODUCT((OFFSET('Game Board'!$F$8:$F$31,0,IO$1)=JI11)*(OFFSET('Game Board'!$I$8:$I$31,0,IO$1)=JI10)*(OFFSET('Game Board'!$G$8:$G$31,0,IO$1)&gt;OFFSET('Game Board'!$H$8:$H$31,0,IO$1))*1)+SUMPRODUCT((OFFSET('Game Board'!$I$8:$I$31,0,IO$1)=JI11)*(OFFSET('Game Board'!$F$8:$F$31,0,IO$1)=JI10)*(OFFSET('Game Board'!$H$8:$H$31,0,IO$1)&gt;OFFSET('Game Board'!$G$8:$G$31,0,IO$1))*1)</f>
        <v>0</v>
      </c>
      <c r="KI11" s="341">
        <f ca="1">SUMPRODUCT((OFFSET('Game Board'!$F$8:$F$31,0,IO$1)=JI11)*(OFFSET('Game Board'!$I$8:$I$31,0,IO$1)=JI10)*(OFFSET('Game Board'!$G$8:$G$31,0,IO$1)=OFFSET('Game Board'!$H$8:$H$31,0,IO$1))*1)+SUMPRODUCT((OFFSET('Game Board'!$I$8:$I$31,0,IO$1)=JI11)*(OFFSET('Game Board'!$F$8:$F$31,0,IO$1)=JI10)*(OFFSET('Game Board'!$H$8:$H$31,0,IO$1)=OFFSET('Game Board'!$G$8:$G$31,0,IO$1))*1)</f>
        <v>0</v>
      </c>
      <c r="KJ11" s="341">
        <f ca="1">SUMPRODUCT((OFFSET('Game Board'!$F$8:$F$31,0,IO$1)=JI11)*(OFFSET('Game Board'!$I$8:$I$31,0,IO$1)=JI10)*(OFFSET('Game Board'!$G$8:$G$31,0,IO$1)&lt;OFFSET('Game Board'!$H$8:$H$31,0,IO$1))*1)+SUMPRODUCT((OFFSET('Game Board'!$I$8:$I$31,0,IO$1)=JI11)*(OFFSET('Game Board'!$F$8:$F$31,0,IO$1)=JI10)*(OFFSET('Game Board'!$H$8:$H$31,0,IO$1)&lt;OFFSET('Game Board'!$G$8:$G$31,0,IO$1))*1)</f>
        <v>0</v>
      </c>
      <c r="KK11" s="341">
        <f ca="1">SUMIFS(OFFSET('Game Board'!$G$8:$G$31,0,IO$1),OFFSET('Game Board'!$F$8:$F$31,0,IO$1),JI11,OFFSET('Game Board'!$I$8:$I$31,0,IO$1),JI10)+SUMIFS(OFFSET('Game Board'!$H$8:$H$31,0,IO$1),OFFSET('Game Board'!$I$8:$I$31,0,IO$1),JI11,OFFSET('Game Board'!$F$8:$F$31,0,IO$1),JI10)</f>
        <v>0</v>
      </c>
      <c r="KL11" s="341">
        <f ca="1">SUMIFS(OFFSET('Game Board'!$G$8:$G$31,0,IO$1),OFFSET('Game Board'!$F$8:$F$31,0,IO$1),JI11,OFFSET('Game Board'!$I$8:$I$31,0,IO$1),JI10)+SUMIFS(OFFSET('Game Board'!$H$8:$H$31,0,IO$1),OFFSET('Game Board'!$I$8:$I$31,0,IO$1),JI11,OFFSET('Game Board'!$F$8:$F$31,0,IO$1),JI10)</f>
        <v>0</v>
      </c>
      <c r="KM11" s="341">
        <f t="shared" ca="1" si="1061"/>
        <v>0</v>
      </c>
      <c r="KN11" s="341">
        <f t="shared" ca="1" si="1062"/>
        <v>0</v>
      </c>
      <c r="KO11" s="341">
        <f t="shared" ref="KO11" ca="1" si="1270">IF(JI11&lt;&gt;"",SUMPRODUCT((JR8:JR11=JR11)*(KN8:KN11&gt;KN11)*1),0)</f>
        <v>0</v>
      </c>
      <c r="KP11" s="341">
        <f t="shared" ref="KP11" ca="1" si="1271">IF(JI11&lt;&gt;"",SUMPRODUCT((KO8:KO11=KO11)*(KM8:KM11&gt;KM11)*1),0)</f>
        <v>0</v>
      </c>
      <c r="KQ11" s="341">
        <f t="shared" ca="1" si="1065"/>
        <v>0</v>
      </c>
      <c r="KR11" s="341">
        <f t="shared" ref="KR11" ca="1" si="1272">IF(JI11&lt;&gt;"",SUMPRODUCT((KQ8:KQ11=KQ11)*(KO8:KO11=KO11)*(KK8:KK11&gt;KK11)*1),0)</f>
        <v>0</v>
      </c>
      <c r="KS11" s="341">
        <f t="shared" ca="1" si="46"/>
        <v>1</v>
      </c>
      <c r="KT11" s="341">
        <f t="shared" ref="KT11" ca="1" si="1273">SUMPRODUCT((KS8:KS11=KS11)*(IV8:IV11&gt;IV11)*1)</f>
        <v>3</v>
      </c>
      <c r="KU11" s="341">
        <f t="shared" ca="1" si="48"/>
        <v>4</v>
      </c>
      <c r="KV11" s="341" t="str">
        <f t="shared" si="270"/>
        <v>Ukraine</v>
      </c>
      <c r="KW11" s="341">
        <f t="shared" ca="1" si="49"/>
        <v>0</v>
      </c>
      <c r="KX11" s="341">
        <f ca="1">SUMPRODUCT((OFFSET('Game Board'!$G$8:$G$31,0,KX$1)&lt;&gt;"")*(OFFSET('Game Board'!$F$8:$F$31,0,KX$1)=$C11)*(OFFSET('Game Board'!$G$8:$G$31,0,KX$1)&gt;OFFSET('Game Board'!$H$8:$H$31,0,KX$1))*1)+SUMPRODUCT((OFFSET('Game Board'!$G$8:$G$31,0,KX$1)&lt;&gt;"")*(OFFSET('Game Board'!$I$8:$I$31,0,KX$1)=$C11)*(OFFSET('Game Board'!$H$8:$H$31,0,KX$1)&gt;OFFSET('Game Board'!$G$8:$G$31,0,KX$1))*1)</f>
        <v>0</v>
      </c>
      <c r="KY11" s="341">
        <f ca="1">SUMPRODUCT((OFFSET('Game Board'!$G$8:$G$31,0,KX$1)&lt;&gt;"")*(OFFSET('Game Board'!$F$8:$F$31,0,KX$1)=$C11)*(OFFSET('Game Board'!$G$8:$G$31,0,KX$1)=OFFSET('Game Board'!$H$8:$H$31,0,KX$1))*1)+SUMPRODUCT((OFFSET('Game Board'!$G$8:$G$31,0,KX$1)&lt;&gt;"")*(OFFSET('Game Board'!$I$8:$I$31,0,KX$1)=$C11)*(OFFSET('Game Board'!$G$8:$G$31,0,KX$1)=OFFSET('Game Board'!$H$8:$H$31,0,KX$1))*1)</f>
        <v>0</v>
      </c>
      <c r="KZ11" s="341">
        <f ca="1">SUMPRODUCT((OFFSET('Game Board'!$G$8:$G$31,0,KX$1)&lt;&gt;"")*(OFFSET('Game Board'!$F$8:$F$31,0,KX$1)=$C11)*(OFFSET('Game Board'!$G$8:$G$31,0,KX$1)&lt;OFFSET('Game Board'!$H$8:$H$31,0,KX$1))*1)+SUMPRODUCT((OFFSET('Game Board'!$G$8:$G$31,0,KX$1)&lt;&gt;"")*(OFFSET('Game Board'!$I$8:$I$31,0,KX$1)=$C11)*(OFFSET('Game Board'!$H$8:$H$31,0,KX$1)&lt;OFFSET('Game Board'!$G$8:$G$31,0,KX$1))*1)</f>
        <v>0</v>
      </c>
      <c r="LA11" s="341">
        <f ca="1">SUMIF(OFFSET('Game Board'!$F$8:$F$31,0,KX$1),$C11,OFFSET('Game Board'!$G$8:$G$31,0,KX$1))+SUMIF(OFFSET('Game Board'!$I$8:$I$31,0,KX$1),$C11,OFFSET('Game Board'!$H$8:$H$31,0,KX$1))</f>
        <v>0</v>
      </c>
      <c r="LB11" s="341">
        <f ca="1">SUMIF(OFFSET('Game Board'!$F$8:$F$31,0,KX$1),$C11,OFFSET('Game Board'!$H$8:$H$31,0,KX$1))+SUMIF(OFFSET('Game Board'!$I$8:$I$31,0,KX$1),$C11,OFFSET('Game Board'!$G$8:$G$31,0,KX$1))</f>
        <v>0</v>
      </c>
      <c r="LC11" s="341">
        <f t="shared" ca="1" si="50"/>
        <v>0</v>
      </c>
      <c r="LD11" s="341">
        <f t="shared" ca="1" si="51"/>
        <v>0</v>
      </c>
      <c r="LE11" s="341">
        <f t="shared" ca="1" si="271"/>
        <v>9</v>
      </c>
      <c r="LF11" s="341">
        <f>'Tournament Setup'!$F13</f>
        <v>0</v>
      </c>
      <c r="LG11" s="341">
        <f t="shared" ref="LG11" ca="1" si="1274">RANK(LD11,LD8:LD11)</f>
        <v>1</v>
      </c>
      <c r="LH11" s="341">
        <f t="shared" ref="LH11" ca="1" si="1275">SUMPRODUCT((LG8:LG11=LG11)*(LC8:LC11&gt;LC11)*1)</f>
        <v>0</v>
      </c>
      <c r="LI11" s="341">
        <f t="shared" ca="1" si="54"/>
        <v>1</v>
      </c>
      <c r="LJ11" s="341">
        <f t="shared" ref="LJ11" ca="1" si="1276">SUMPRODUCT((LG8:LG11=LG11)*(LC8:LC11=LC11)*(LA8:LA11&gt;LA11)*1)</f>
        <v>0</v>
      </c>
      <c r="LK11" s="341">
        <f t="shared" ca="1" si="56"/>
        <v>1</v>
      </c>
      <c r="LL11" s="341">
        <f t="shared" ref="LL11" ca="1" si="1277">RANK(LK11,LK8:LK11,1)+COUNTIF(LK8:LK11,LK11)-1</f>
        <v>4</v>
      </c>
      <c r="LM11" s="341">
        <v>4</v>
      </c>
      <c r="LN11" s="341" t="str">
        <f t="shared" ref="LN11" ca="1" si="1278">INDEX(KV8:KV11,MATCH(LM11,LL8:LL11,0),0)</f>
        <v>Ukraine</v>
      </c>
      <c r="LO11" s="341">
        <f t="shared" ref="LO11" ca="1" si="1279">INDEX(LK8:LK11,MATCH(LN11,KV8:KV11,0),0)</f>
        <v>1</v>
      </c>
      <c r="LP11" s="341" t="str">
        <f t="shared" ca="1" si="1074"/>
        <v>Ukraine</v>
      </c>
      <c r="LQ11" s="341" t="str">
        <f t="shared" ref="LQ11" ca="1" si="1280">IF(AND(LQ10&lt;&gt;"",LO11=2),LN11,"")</f>
        <v/>
      </c>
      <c r="LR11" s="341" t="str">
        <f t="shared" ref="LR11" ca="1" si="1281">IF(AND(LR10&lt;&gt;"",LO11=3),LN11,"")</f>
        <v/>
      </c>
      <c r="LS11" s="341">
        <f ca="1">SUMPRODUCT((OFFSET('Game Board'!$F$8:$F$31,0,KX$1)=LP11)*(OFFSET('Game Board'!$I$8:$I$31,0,KX$1)=LP8)*(OFFSET('Game Board'!$G$8:$G$31,0,KX$1)&gt;OFFSET('Game Board'!$H$8:$H$31,0,KX$1))*1)+SUMPRODUCT((OFFSET('Game Board'!$I$8:$I$31,0,KX$1)=LP11)*(OFFSET('Game Board'!$F$8:$F$31,0,KX$1)=LP8)*(OFFSET('Game Board'!$H$8:$H$31,0,KX$1)&gt;OFFSET('Game Board'!$G$8:$G$31,0,KX$1))*1)+SUMPRODUCT((OFFSET('Game Board'!$F$8:$F$31,0,KX$1)=LP11)*(OFFSET('Game Board'!$I$8:$I$31,0,KX$1)=LP9)*(OFFSET('Game Board'!$G$8:$G$31,0,KX$1)&gt;OFFSET('Game Board'!$H$8:$H$31,0,KX$1))*1)+SUMPRODUCT((OFFSET('Game Board'!$I$8:$I$31,0,KX$1)=LP11)*(OFFSET('Game Board'!$F$8:$F$31,0,KX$1)=LP9)*(OFFSET('Game Board'!$H$8:$H$31,0,KX$1)&gt;OFFSET('Game Board'!$G$8:$G$31,0,KX$1))*1)+SUMPRODUCT((OFFSET('Game Board'!$F$8:$F$31,0,KX$1)=LP11)*(OFFSET('Game Board'!$I$8:$I$31,0,KX$1)=LP10)*(OFFSET('Game Board'!$G$8:$G$31,0,KX$1)&gt;OFFSET('Game Board'!$H$8:$H$31,0,KX$1))*1)+SUMPRODUCT((OFFSET('Game Board'!$I$8:$I$31,0,KX$1)=LP11)*(OFFSET('Game Board'!$F$8:$F$31,0,KX$1)=LP10)*(OFFSET('Game Board'!$H$8:$H$31,0,KX$1)&gt;OFFSET('Game Board'!$G$8:$G$31,0,KX$1))*1)</f>
        <v>0</v>
      </c>
      <c r="LT11" s="341">
        <f ca="1">SUMPRODUCT((OFFSET('Game Board'!$F$8:$F$31,0,KX$1)=LP11)*(OFFSET('Game Board'!$I$8:$I$31,0,KX$1)=LP8)*(OFFSET('Game Board'!$G$8:$G$31,0,KX$1)&gt;=OFFSET('Game Board'!$H$8:$H$31,0,KX$1))*1)+SUMPRODUCT((OFFSET('Game Board'!$I$8:$I$31,0,KX$1)=LP11)*(OFFSET('Game Board'!$F$8:$F$31,0,KX$1)=LP8)*(OFFSET('Game Board'!$G$8:$G$31,0,KX$1)=OFFSET('Game Board'!$H$8:$H$31,0,KX$1))*1)+SUMPRODUCT((OFFSET('Game Board'!$F$8:$F$31,0,KX$1)=LP11)*(OFFSET('Game Board'!$I$8:$I$31,0,KX$1)=LP9)*(OFFSET('Game Board'!$G$8:$G$31,0,KX$1)=OFFSET('Game Board'!$H$8:$H$31,0,KX$1))*1)+SUMPRODUCT((OFFSET('Game Board'!$I$8:$I$31,0,KX$1)=LP11)*(OFFSET('Game Board'!$F$8:$F$31,0,KX$1)=LP9)*(OFFSET('Game Board'!$G$8:$G$31,0,KX$1)=OFFSET('Game Board'!$H$8:$H$31,0,KX$1))*1)+SUMPRODUCT((OFFSET('Game Board'!$F$8:$F$31,0,KX$1)=LP11)*(OFFSET('Game Board'!$I$8:$I$31,0,KX$1)=LP10)*(OFFSET('Game Board'!$G$8:$G$31,0,KX$1)=OFFSET('Game Board'!$H$8:$H$31,0,KX$1))*1)+SUMPRODUCT((OFFSET('Game Board'!$I$8:$I$31,0,KX$1)=LP11)*(OFFSET('Game Board'!$F$8:$F$31,0,KX$1)=LP10)*(OFFSET('Game Board'!$G$8:$G$31,0,KX$1)=OFFSET('Game Board'!$H$8:$H$31,0,KX$1))*1)</f>
        <v>3</v>
      </c>
      <c r="LU11" s="341">
        <f ca="1">SUMPRODUCT((OFFSET('Game Board'!$F$8:$F$31,0,KX$1)=LP11)*(OFFSET('Game Board'!$I$8:$I$31,0,KX$1)=LP8)*(OFFSET('Game Board'!$G$8:$G$31,0,KX$1)&lt;OFFSET('Game Board'!$H$8:$H$31,0,KX$1))*1)+SUMPRODUCT((OFFSET('Game Board'!$I$8:$I$31,0,KX$1)=LP11)*(OFFSET('Game Board'!$F$8:$F$31,0,KX$1)=LP8)*(OFFSET('Game Board'!$H$8:$H$31,0,KX$1)&lt;OFFSET('Game Board'!$G$8:$G$31,0,KX$1))*1)+SUMPRODUCT((OFFSET('Game Board'!$F$8:$F$31,0,KX$1)=LP11)*(OFFSET('Game Board'!$I$8:$I$31,0,KX$1)=LP9)*(OFFSET('Game Board'!$G$8:$G$31,0,KX$1)&lt;OFFSET('Game Board'!$H$8:$H$31,0,KX$1))*1)+SUMPRODUCT((OFFSET('Game Board'!$I$8:$I$31,0,KX$1)=LP11)*(OFFSET('Game Board'!$F$8:$F$31,0,KX$1)=LP9)*(OFFSET('Game Board'!$H$8:$H$31,0,KX$1)&lt;OFFSET('Game Board'!$G$8:$G$31,0,KX$1))*1)+SUMPRODUCT((OFFSET('Game Board'!$F$8:$F$31,0,KX$1)=LP11)*(OFFSET('Game Board'!$I$8:$I$31,0,KX$1)=LP10)*(OFFSET('Game Board'!$G$8:$G$31,0,KX$1)&lt;OFFSET('Game Board'!$H$8:$H$31,0,KX$1))*1)+SUMPRODUCT((OFFSET('Game Board'!$I$8:$I$31,0,KX$1)=LP11)*(OFFSET('Game Board'!$F$8:$F$31,0,KX$1)=LP10)*(OFFSET('Game Board'!$H$8:$H$31,0,KX$1)&lt;OFFSET('Game Board'!$G$8:$G$31,0,KX$1))*1)</f>
        <v>0</v>
      </c>
      <c r="LV11" s="341">
        <f ca="1">SUMIFS(OFFSET('Game Board'!$G$8:$G$31,0,KX$1),OFFSET('Game Board'!$F$8:$F$31,0,KX$1),LP11,OFFSET('Game Board'!$I$8:$I$31,0,KX$1),LP8)+SUMIFS(OFFSET('Game Board'!$G$8:$G$31,0,KX$1),OFFSET('Game Board'!$F$8:$F$31,0,KX$1),LP11,OFFSET('Game Board'!$I$8:$I$31,0,KX$1),LP9)+SUMIFS(OFFSET('Game Board'!$G$8:$G$31,0,KX$1),OFFSET('Game Board'!$F$8:$F$31,0,KX$1),LP11,OFFSET('Game Board'!$I$8:$I$31,0,KX$1),LP10)+SUMIFS(OFFSET('Game Board'!$H$8:$H$31,0,KX$1),OFFSET('Game Board'!$I$8:$I$31,0,KX$1),LP11,OFFSET('Game Board'!$F$8:$F$31,0,KX$1),LP8)+SUMIFS(OFFSET('Game Board'!$H$8:$H$31,0,KX$1),OFFSET('Game Board'!$I$8:$I$31,0,KX$1),LP11,OFFSET('Game Board'!$F$8:$F$31,0,KX$1),LP9)+SUMIFS(OFFSET('Game Board'!$H$8:$H$31,0,KX$1),OFFSET('Game Board'!$I$8:$I$31,0,KX$1),LP11,OFFSET('Game Board'!$F$8:$F$31,0,KX$1),LP10)</f>
        <v>0</v>
      </c>
      <c r="LW11" s="341">
        <f ca="1">SUMIFS(OFFSET('Game Board'!$H$8:$H$31,0,KX$1),OFFSET('Game Board'!$F$8:$F$31,0,KX$1),LP11,OFFSET('Game Board'!$I$8:$I$31,0,KX$1),LP8)+SUMIFS(OFFSET('Game Board'!$H$8:$H$31,0,KX$1),OFFSET('Game Board'!$F$8:$F$31,0,KX$1),LP11,OFFSET('Game Board'!$I$8:$I$31,0,KX$1),LP9)+SUMIFS(OFFSET('Game Board'!$H$8:$H$31,0,KX$1),OFFSET('Game Board'!$F$8:$F$31,0,KX$1),LP11,OFFSET('Game Board'!$I$8:$I$31,0,KX$1),LP10)+SUMIFS(OFFSET('Game Board'!$G$8:$G$31,0,KX$1),OFFSET('Game Board'!$I$8:$I$31,0,KX$1),LP11,OFFSET('Game Board'!$F$8:$F$31,0,KX$1),LP8)+SUMIFS(OFFSET('Game Board'!$G$8:$G$31,0,KX$1),OFFSET('Game Board'!$I$8:$I$31,0,KX$1),LP11,OFFSET('Game Board'!$F$8:$F$31,0,KX$1),LP9)+SUMIFS(OFFSET('Game Board'!$G$8:$G$31,0,KX$1),OFFSET('Game Board'!$I$8:$I$31,0,KX$1),LP11,OFFSET('Game Board'!$F$8:$F$31,0,KX$1),LP10)</f>
        <v>0</v>
      </c>
      <c r="LX11" s="341">
        <f t="shared" ca="1" si="61"/>
        <v>0</v>
      </c>
      <c r="LY11" s="341">
        <f t="shared" ca="1" si="62"/>
        <v>3</v>
      </c>
      <c r="LZ11" s="341">
        <f t="shared" ref="LZ11" ca="1" si="1282">IF(LP11&lt;&gt;"",SUMPRODUCT((LO8:LO11=LO11)*(LY8:LY11&gt;LY11)*1),0)</f>
        <v>0</v>
      </c>
      <c r="MA11" s="341">
        <f t="shared" ref="MA11" ca="1" si="1283">IF(LP11&lt;&gt;"",SUMPRODUCT((LZ8:LZ11=LZ11)*(LX8:LX11&gt;LX11)*1),0)</f>
        <v>0</v>
      </c>
      <c r="MB11" s="341">
        <f t="shared" ca="1" si="65"/>
        <v>0</v>
      </c>
      <c r="MC11" s="341">
        <f t="shared" ref="MC11" ca="1" si="1284">IF(LP11&lt;&gt;"",SUMPRODUCT((MB8:MB11=MB11)*(LZ8:LZ11=LZ11)*(LV8:LV11&gt;LV11)*1),0)</f>
        <v>0</v>
      </c>
      <c r="MD11" s="341">
        <f t="shared" ca="1" si="67"/>
        <v>1</v>
      </c>
      <c r="ME11" s="341">
        <f ca="1">SUMPRODUCT((OFFSET('Game Board'!$F$8:$F$31,0,KX$1)=LQ11)*(OFFSET('Game Board'!$I$8:$I$31,0,KX$1)=LQ9)*(OFFSET('Game Board'!$G$8:$G$31,0,KX$1)&gt;OFFSET('Game Board'!$H$8:$H$31,0,KX$1))*1)+SUMPRODUCT((OFFSET('Game Board'!$I$8:$I$31,0,KX$1)=LQ11)*(OFFSET('Game Board'!$F$8:$F$31,0,KX$1)=LQ9)*(OFFSET('Game Board'!$H$8:$H$31,0,KX$1)&gt;OFFSET('Game Board'!$G$8:$G$31,0,KX$1))*1)+SUMPRODUCT((OFFSET('Game Board'!$F$8:$F$31,0,KX$1)=LQ11)*(OFFSET('Game Board'!$I$8:$I$31,0,KX$1)=LQ10)*(OFFSET('Game Board'!$G$8:$G$31,0,KX$1)&gt;OFFSET('Game Board'!$H$8:$H$31,0,KX$1))*1)+SUMPRODUCT((OFFSET('Game Board'!$I$8:$I$31,0,KX$1)=LQ11)*(OFFSET('Game Board'!$F$8:$F$31,0,KX$1)=LQ10)*(OFFSET('Game Board'!$H$8:$H$31,0,KX$1)&gt;OFFSET('Game Board'!$G$8:$G$31,0,KX$1))*1)</f>
        <v>0</v>
      </c>
      <c r="MF11" s="341">
        <f ca="1">SUMPRODUCT((OFFSET('Game Board'!$F$8:$F$31,0,KX$1)=LQ11)*(OFFSET('Game Board'!$I$8:$I$31,0,KX$1)=LQ9)*(OFFSET('Game Board'!$G$8:$G$31,0,KX$1)=OFFSET('Game Board'!$H$8:$H$31,0,KX$1))*1)+SUMPRODUCT((OFFSET('Game Board'!$I$8:$I$31,0,KX$1)=LQ11)*(OFFSET('Game Board'!$F$8:$F$31,0,KX$1)=LQ9)*(OFFSET('Game Board'!$G$8:$G$31,0,KX$1)=OFFSET('Game Board'!$H$8:$H$31,0,KX$1))*1)+SUMPRODUCT((OFFSET('Game Board'!$F$8:$F$31,0,KX$1)=LQ11)*(OFFSET('Game Board'!$I$8:$I$31,0,KX$1)=LQ10)*(OFFSET('Game Board'!$G$8:$G$31,0,KX$1)=OFFSET('Game Board'!$H$8:$H$31,0,KX$1))*1)+SUMPRODUCT((OFFSET('Game Board'!$I$8:$I$31,0,KX$1)=LQ11)*(OFFSET('Game Board'!$F$8:$F$31,0,KX$1)=LQ10)*(OFFSET('Game Board'!$G$8:$G$31,0,KX$1)=OFFSET('Game Board'!$H$8:$H$31,0,KX$1))*1)</f>
        <v>0</v>
      </c>
      <c r="MG11" s="341">
        <f ca="1">SUMPRODUCT((OFFSET('Game Board'!$F$8:$F$31,0,KX$1)=LQ11)*(OFFSET('Game Board'!$I$8:$I$31,0,KX$1)=LQ9)*(OFFSET('Game Board'!$G$8:$G$31,0,KX$1)&lt;OFFSET('Game Board'!$H$8:$H$31,0,KX$1))*1)+SUMPRODUCT((OFFSET('Game Board'!$I$8:$I$31,0,KX$1)=LQ11)*(OFFSET('Game Board'!$F$8:$F$31,0,KX$1)=LQ9)*(OFFSET('Game Board'!$H$8:$H$31,0,KX$1)&lt;OFFSET('Game Board'!$G$8:$G$31,0,KX$1))*1)+SUMPRODUCT((OFFSET('Game Board'!$F$8:$F$31,0,KX$1)=LQ11)*(OFFSET('Game Board'!$I$8:$I$31,0,KX$1)=LQ10)*(OFFSET('Game Board'!$G$8:$G$31,0,KX$1)&lt;OFFSET('Game Board'!$H$8:$H$31,0,KX$1))*1)+SUMPRODUCT((OFFSET('Game Board'!$I$8:$I$31,0,KX$1)=LQ11)*(OFFSET('Game Board'!$F$8:$F$31,0,KX$1)=LQ10)*(OFFSET('Game Board'!$H$8:$H$31,0,KX$1)&lt;OFFSET('Game Board'!$G$8:$G$31,0,KX$1))*1)</f>
        <v>0</v>
      </c>
      <c r="MH11" s="341">
        <f ca="1">SUMIFS(OFFSET('Game Board'!$G$8:$G$31,0,KX$1),OFFSET('Game Board'!$F$8:$F$31,0,KX$1),LQ11,OFFSET('Game Board'!$I$8:$I$31,0,KX$1),LQ9)+SUMIFS(OFFSET('Game Board'!$G$8:$G$31,0,KX$1),OFFSET('Game Board'!$F$8:$F$31,0,KX$1),LQ11,OFFSET('Game Board'!$I$8:$I$31,0,KX$1),LQ10)+SUMIFS(OFFSET('Game Board'!$H$8:$H$31,0,KX$1),OFFSET('Game Board'!$I$8:$I$31,0,KX$1),LQ11,OFFSET('Game Board'!$F$8:$F$31,0,KX$1),LQ9)+SUMIFS(OFFSET('Game Board'!$H$8:$H$31,0,KX$1),OFFSET('Game Board'!$I$8:$I$31,0,KX$1),LQ11,OFFSET('Game Board'!$F$8:$F$31,0,KX$1),LQ10)</f>
        <v>0</v>
      </c>
      <c r="MI11" s="341">
        <f ca="1">SUMIFS(OFFSET('Game Board'!$G$8:$G$31,0,KX$1),OFFSET('Game Board'!$F$8:$F$31,0,KX$1),LQ11,OFFSET('Game Board'!$I$8:$I$31,0,KX$1),LQ9)+SUMIFS(OFFSET('Game Board'!$G$8:$G$31,0,KX$1),OFFSET('Game Board'!$F$8:$F$31,0,KX$1),LQ11,OFFSET('Game Board'!$I$8:$I$31,0,KX$1),LQ10)+SUMIFS(OFFSET('Game Board'!$H$8:$H$31,0,KX$1),OFFSET('Game Board'!$I$8:$I$31,0,KX$1),LQ11,OFFSET('Game Board'!$F$8:$F$31,0,KX$1),LQ9)+SUMIFS(OFFSET('Game Board'!$H$8:$H$31,0,KX$1),OFFSET('Game Board'!$I$8:$I$31,0,KX$1),LQ11,OFFSET('Game Board'!$F$8:$F$31,0,KX$1),LQ10)</f>
        <v>0</v>
      </c>
      <c r="MJ11" s="341">
        <f t="shared" ca="1" si="283"/>
        <v>0</v>
      </c>
      <c r="MK11" s="341">
        <f t="shared" ca="1" si="284"/>
        <v>0</v>
      </c>
      <c r="ML11" s="341">
        <f t="shared" ref="ML11" ca="1" si="1285">IF(LQ11&lt;&gt;"",SUMPRODUCT((LO8:LO11=LO11)*(MK8:MK11&gt;MK11)*1),0)</f>
        <v>0</v>
      </c>
      <c r="MM11" s="341">
        <f t="shared" ref="MM11" ca="1" si="1286">IF(LQ11&lt;&gt;"",SUMPRODUCT((ML8:ML11=ML11)*(MJ8:MJ11&gt;MJ11)*1),0)</f>
        <v>0</v>
      </c>
      <c r="MN11" s="341">
        <f t="shared" ca="1" si="287"/>
        <v>0</v>
      </c>
      <c r="MO11" s="341">
        <f t="shared" ref="MO11" ca="1" si="1287">IF(LQ11&lt;&gt;"",SUMPRODUCT((MN8:MN11=MN11)*(ML8:ML11=ML11)*(MH8:MH11&gt;MH11)*1),0)</f>
        <v>0</v>
      </c>
      <c r="MP11" s="341">
        <f t="shared" ca="1" si="68"/>
        <v>1</v>
      </c>
      <c r="MQ11" s="341">
        <f ca="1">SUMPRODUCT((OFFSET('Game Board'!$F$8:$F$31,0,KX$1)=LR11)*(OFFSET('Game Board'!$I$8:$I$31,0,KX$1)=LR10)*(OFFSET('Game Board'!$G$8:$G$31,0,KX$1)&gt;OFFSET('Game Board'!$H$8:$H$31,0,KX$1))*1)+SUMPRODUCT((OFFSET('Game Board'!$I$8:$I$31,0,KX$1)=LR11)*(OFFSET('Game Board'!$F$8:$F$31,0,KX$1)=LR10)*(OFFSET('Game Board'!$H$8:$H$31,0,KX$1)&gt;OFFSET('Game Board'!$G$8:$G$31,0,KX$1))*1)</f>
        <v>0</v>
      </c>
      <c r="MR11" s="341">
        <f ca="1">SUMPRODUCT((OFFSET('Game Board'!$F$8:$F$31,0,KX$1)=LR11)*(OFFSET('Game Board'!$I$8:$I$31,0,KX$1)=LR10)*(OFFSET('Game Board'!$G$8:$G$31,0,KX$1)=OFFSET('Game Board'!$H$8:$H$31,0,KX$1))*1)+SUMPRODUCT((OFFSET('Game Board'!$I$8:$I$31,0,KX$1)=LR11)*(OFFSET('Game Board'!$F$8:$F$31,0,KX$1)=LR10)*(OFFSET('Game Board'!$H$8:$H$31,0,KX$1)=OFFSET('Game Board'!$G$8:$G$31,0,KX$1))*1)</f>
        <v>0</v>
      </c>
      <c r="MS11" s="341">
        <f ca="1">SUMPRODUCT((OFFSET('Game Board'!$F$8:$F$31,0,KX$1)=LR11)*(OFFSET('Game Board'!$I$8:$I$31,0,KX$1)=LR10)*(OFFSET('Game Board'!$G$8:$G$31,0,KX$1)&lt;OFFSET('Game Board'!$H$8:$H$31,0,KX$1))*1)+SUMPRODUCT((OFFSET('Game Board'!$I$8:$I$31,0,KX$1)=LR11)*(OFFSET('Game Board'!$F$8:$F$31,0,KX$1)=LR10)*(OFFSET('Game Board'!$H$8:$H$31,0,KX$1)&lt;OFFSET('Game Board'!$G$8:$G$31,0,KX$1))*1)</f>
        <v>0</v>
      </c>
      <c r="MT11" s="341">
        <f ca="1">SUMIFS(OFFSET('Game Board'!$G$8:$G$31,0,KX$1),OFFSET('Game Board'!$F$8:$F$31,0,KX$1),LR11,OFFSET('Game Board'!$I$8:$I$31,0,KX$1),LR10)+SUMIFS(OFFSET('Game Board'!$H$8:$H$31,0,KX$1),OFFSET('Game Board'!$I$8:$I$31,0,KX$1),LR11,OFFSET('Game Board'!$F$8:$F$31,0,KX$1),LR10)</f>
        <v>0</v>
      </c>
      <c r="MU11" s="341">
        <f ca="1">SUMIFS(OFFSET('Game Board'!$G$8:$G$31,0,KX$1),OFFSET('Game Board'!$F$8:$F$31,0,KX$1),LR11,OFFSET('Game Board'!$I$8:$I$31,0,KX$1),LR10)+SUMIFS(OFFSET('Game Board'!$H$8:$H$31,0,KX$1),OFFSET('Game Board'!$I$8:$I$31,0,KX$1),LR11,OFFSET('Game Board'!$F$8:$F$31,0,KX$1),LR10)</f>
        <v>0</v>
      </c>
      <c r="MV11" s="341">
        <f t="shared" ca="1" si="1083"/>
        <v>0</v>
      </c>
      <c r="MW11" s="341">
        <f t="shared" ca="1" si="1084"/>
        <v>0</v>
      </c>
      <c r="MX11" s="341">
        <f t="shared" ref="MX11" ca="1" si="1288">IF(LR11&lt;&gt;"",SUMPRODUCT((MA8:MA11=MA11)*(MW8:MW11&gt;MW11)*1),0)</f>
        <v>0</v>
      </c>
      <c r="MY11" s="341">
        <f t="shared" ref="MY11" ca="1" si="1289">IF(LR11&lt;&gt;"",SUMPRODUCT((MX8:MX11=MX11)*(MV8:MV11&gt;MV11)*1),0)</f>
        <v>0</v>
      </c>
      <c r="MZ11" s="341">
        <f t="shared" ca="1" si="1087"/>
        <v>0</v>
      </c>
      <c r="NA11" s="341">
        <f t="shared" ref="NA11" ca="1" si="1290">IF(LR11&lt;&gt;"",SUMPRODUCT((MZ8:MZ11=MZ11)*(MX8:MX11=MX11)*(MT8:MT11&gt;MT11)*1),0)</f>
        <v>0</v>
      </c>
      <c r="NB11" s="341">
        <f t="shared" ca="1" si="69"/>
        <v>1</v>
      </c>
      <c r="NC11" s="341">
        <f t="shared" ref="NC11" ca="1" si="1291">SUMPRODUCT((NB8:NB11=NB11)*(LE8:LE11&gt;LE11)*1)</f>
        <v>3</v>
      </c>
      <c r="ND11" s="341">
        <f t="shared" ca="1" si="71"/>
        <v>4</v>
      </c>
      <c r="NE11" s="341" t="str">
        <f t="shared" si="290"/>
        <v>Ukraine</v>
      </c>
      <c r="NF11" s="341">
        <f t="shared" ca="1" si="72"/>
        <v>0</v>
      </c>
      <c r="NG11" s="341">
        <f ca="1">SUMPRODUCT((OFFSET('Game Board'!$G$8:$G$31,0,NG$1)&lt;&gt;"")*(OFFSET('Game Board'!$F$8:$F$31,0,NG$1)=$C11)*(OFFSET('Game Board'!$G$8:$G$31,0,NG$1)&gt;OFFSET('Game Board'!$H$8:$H$31,0,NG$1))*1)+SUMPRODUCT((OFFSET('Game Board'!$G$8:$G$31,0,NG$1)&lt;&gt;"")*(OFFSET('Game Board'!$I$8:$I$31,0,NG$1)=$C11)*(OFFSET('Game Board'!$H$8:$H$31,0,NG$1)&gt;OFFSET('Game Board'!$G$8:$G$31,0,NG$1))*1)</f>
        <v>0</v>
      </c>
      <c r="NH11" s="341">
        <f ca="1">SUMPRODUCT((OFFSET('Game Board'!$G$8:$G$31,0,NG$1)&lt;&gt;"")*(OFFSET('Game Board'!$F$8:$F$31,0,NG$1)=$C11)*(OFFSET('Game Board'!$G$8:$G$31,0,NG$1)=OFFSET('Game Board'!$H$8:$H$31,0,NG$1))*1)+SUMPRODUCT((OFFSET('Game Board'!$G$8:$G$31,0,NG$1)&lt;&gt;"")*(OFFSET('Game Board'!$I$8:$I$31,0,NG$1)=$C11)*(OFFSET('Game Board'!$G$8:$G$31,0,NG$1)=OFFSET('Game Board'!$H$8:$H$31,0,NG$1))*1)</f>
        <v>0</v>
      </c>
      <c r="NI11" s="341">
        <f ca="1">SUMPRODUCT((OFFSET('Game Board'!$G$8:$G$31,0,NG$1)&lt;&gt;"")*(OFFSET('Game Board'!$F$8:$F$31,0,NG$1)=$C11)*(OFFSET('Game Board'!$G$8:$G$31,0,NG$1)&lt;OFFSET('Game Board'!$H$8:$H$31,0,NG$1))*1)+SUMPRODUCT((OFFSET('Game Board'!$G$8:$G$31,0,NG$1)&lt;&gt;"")*(OFFSET('Game Board'!$I$8:$I$31,0,NG$1)=$C11)*(OFFSET('Game Board'!$H$8:$H$31,0,NG$1)&lt;OFFSET('Game Board'!$G$8:$G$31,0,NG$1))*1)</f>
        <v>0</v>
      </c>
      <c r="NJ11" s="341">
        <f ca="1">SUMIF(OFFSET('Game Board'!$F$8:$F$31,0,NG$1),$C11,OFFSET('Game Board'!$G$8:$G$31,0,NG$1))+SUMIF(OFFSET('Game Board'!$I$8:$I$31,0,NG$1),$C11,OFFSET('Game Board'!$H$8:$H$31,0,NG$1))</f>
        <v>0</v>
      </c>
      <c r="NK11" s="341">
        <f ca="1">SUMIF(OFFSET('Game Board'!$F$8:$F$31,0,NG$1),$C11,OFFSET('Game Board'!$H$8:$H$31,0,NG$1))+SUMIF(OFFSET('Game Board'!$I$8:$I$31,0,NG$1),$C11,OFFSET('Game Board'!$G$8:$G$31,0,NG$1))</f>
        <v>0</v>
      </c>
      <c r="NL11" s="341">
        <f t="shared" ca="1" si="73"/>
        <v>0</v>
      </c>
      <c r="NM11" s="341">
        <f t="shared" ca="1" si="74"/>
        <v>0</v>
      </c>
      <c r="NN11" s="341">
        <f t="shared" ca="1" si="291"/>
        <v>9</v>
      </c>
      <c r="NO11" s="341">
        <f>'Tournament Setup'!$F13</f>
        <v>0</v>
      </c>
      <c r="NP11" s="341">
        <f t="shared" ref="NP11" ca="1" si="1292">RANK(NM11,NM8:NM11)</f>
        <v>1</v>
      </c>
      <c r="NQ11" s="341">
        <f t="shared" ref="NQ11" ca="1" si="1293">SUMPRODUCT((NP8:NP11=NP11)*(NL8:NL11&gt;NL11)*1)</f>
        <v>0</v>
      </c>
      <c r="NR11" s="341">
        <f t="shared" ca="1" si="77"/>
        <v>1</v>
      </c>
      <c r="NS11" s="341">
        <f t="shared" ref="NS11" ca="1" si="1294">SUMPRODUCT((NP8:NP11=NP11)*(NL8:NL11=NL11)*(NJ8:NJ11&gt;NJ11)*1)</f>
        <v>0</v>
      </c>
      <c r="NT11" s="341">
        <f t="shared" ca="1" si="79"/>
        <v>1</v>
      </c>
      <c r="NU11" s="341">
        <f t="shared" ref="NU11" ca="1" si="1295">RANK(NT11,NT8:NT11,1)+COUNTIF(NT8:NT11,NT11)-1</f>
        <v>4</v>
      </c>
      <c r="NV11" s="341">
        <v>4</v>
      </c>
      <c r="NW11" s="341" t="str">
        <f t="shared" ref="NW11" ca="1" si="1296">INDEX(NE8:NE11,MATCH(NV11,NU8:NU11,0),0)</f>
        <v>Ukraine</v>
      </c>
      <c r="NX11" s="341">
        <f t="shared" ref="NX11" ca="1" si="1297">INDEX(NT8:NT11,MATCH(NW11,NE8:NE11,0),0)</f>
        <v>1</v>
      </c>
      <c r="NY11" s="341" t="str">
        <f t="shared" ca="1" si="1096"/>
        <v>Ukraine</v>
      </c>
      <c r="NZ11" s="341" t="str">
        <f t="shared" ref="NZ11" ca="1" si="1298">IF(AND(NZ10&lt;&gt;"",NX11=2),NW11,"")</f>
        <v/>
      </c>
      <c r="OA11" s="341" t="str">
        <f t="shared" ref="OA11" ca="1" si="1299">IF(AND(OA10&lt;&gt;"",NX11=3),NW11,"")</f>
        <v/>
      </c>
      <c r="OB11" s="341">
        <f ca="1">SUMPRODUCT((OFFSET('Game Board'!$F$8:$F$31,0,NG$1)=NY11)*(OFFSET('Game Board'!$I$8:$I$31,0,NG$1)=NY8)*(OFFSET('Game Board'!$G$8:$G$31,0,NG$1)&gt;OFFSET('Game Board'!$H$8:$H$31,0,NG$1))*1)+SUMPRODUCT((OFFSET('Game Board'!$I$8:$I$31,0,NG$1)=NY11)*(OFFSET('Game Board'!$F$8:$F$31,0,NG$1)=NY8)*(OFFSET('Game Board'!$H$8:$H$31,0,NG$1)&gt;OFFSET('Game Board'!$G$8:$G$31,0,NG$1))*1)+SUMPRODUCT((OFFSET('Game Board'!$F$8:$F$31,0,NG$1)=NY11)*(OFFSET('Game Board'!$I$8:$I$31,0,NG$1)=NY9)*(OFFSET('Game Board'!$G$8:$G$31,0,NG$1)&gt;OFFSET('Game Board'!$H$8:$H$31,0,NG$1))*1)+SUMPRODUCT((OFFSET('Game Board'!$I$8:$I$31,0,NG$1)=NY11)*(OFFSET('Game Board'!$F$8:$F$31,0,NG$1)=NY9)*(OFFSET('Game Board'!$H$8:$H$31,0,NG$1)&gt;OFFSET('Game Board'!$G$8:$G$31,0,NG$1))*1)+SUMPRODUCT((OFFSET('Game Board'!$F$8:$F$31,0,NG$1)=NY11)*(OFFSET('Game Board'!$I$8:$I$31,0,NG$1)=NY10)*(OFFSET('Game Board'!$G$8:$G$31,0,NG$1)&gt;OFFSET('Game Board'!$H$8:$H$31,0,NG$1))*1)+SUMPRODUCT((OFFSET('Game Board'!$I$8:$I$31,0,NG$1)=NY11)*(OFFSET('Game Board'!$F$8:$F$31,0,NG$1)=NY10)*(OFFSET('Game Board'!$H$8:$H$31,0,NG$1)&gt;OFFSET('Game Board'!$G$8:$G$31,0,NG$1))*1)</f>
        <v>0</v>
      </c>
      <c r="OC11" s="341">
        <f ca="1">SUMPRODUCT((OFFSET('Game Board'!$F$8:$F$31,0,NG$1)=NY11)*(OFFSET('Game Board'!$I$8:$I$31,0,NG$1)=NY8)*(OFFSET('Game Board'!$G$8:$G$31,0,NG$1)&gt;=OFFSET('Game Board'!$H$8:$H$31,0,NG$1))*1)+SUMPRODUCT((OFFSET('Game Board'!$I$8:$I$31,0,NG$1)=NY11)*(OFFSET('Game Board'!$F$8:$F$31,0,NG$1)=NY8)*(OFFSET('Game Board'!$G$8:$G$31,0,NG$1)=OFFSET('Game Board'!$H$8:$H$31,0,NG$1))*1)+SUMPRODUCT((OFFSET('Game Board'!$F$8:$F$31,0,NG$1)=NY11)*(OFFSET('Game Board'!$I$8:$I$31,0,NG$1)=NY9)*(OFFSET('Game Board'!$G$8:$G$31,0,NG$1)=OFFSET('Game Board'!$H$8:$H$31,0,NG$1))*1)+SUMPRODUCT((OFFSET('Game Board'!$I$8:$I$31,0,NG$1)=NY11)*(OFFSET('Game Board'!$F$8:$F$31,0,NG$1)=NY9)*(OFFSET('Game Board'!$G$8:$G$31,0,NG$1)=OFFSET('Game Board'!$H$8:$H$31,0,NG$1))*1)+SUMPRODUCT((OFFSET('Game Board'!$F$8:$F$31,0,NG$1)=NY11)*(OFFSET('Game Board'!$I$8:$I$31,0,NG$1)=NY10)*(OFFSET('Game Board'!$G$8:$G$31,0,NG$1)=OFFSET('Game Board'!$H$8:$H$31,0,NG$1))*1)+SUMPRODUCT((OFFSET('Game Board'!$I$8:$I$31,0,NG$1)=NY11)*(OFFSET('Game Board'!$F$8:$F$31,0,NG$1)=NY10)*(OFFSET('Game Board'!$G$8:$G$31,0,NG$1)=OFFSET('Game Board'!$H$8:$H$31,0,NG$1))*1)</f>
        <v>3</v>
      </c>
      <c r="OD11" s="341">
        <f ca="1">SUMPRODUCT((OFFSET('Game Board'!$F$8:$F$31,0,NG$1)=NY11)*(OFFSET('Game Board'!$I$8:$I$31,0,NG$1)=NY8)*(OFFSET('Game Board'!$G$8:$G$31,0,NG$1)&lt;OFFSET('Game Board'!$H$8:$H$31,0,NG$1))*1)+SUMPRODUCT((OFFSET('Game Board'!$I$8:$I$31,0,NG$1)=NY11)*(OFFSET('Game Board'!$F$8:$F$31,0,NG$1)=NY8)*(OFFSET('Game Board'!$H$8:$H$31,0,NG$1)&lt;OFFSET('Game Board'!$G$8:$G$31,0,NG$1))*1)+SUMPRODUCT((OFFSET('Game Board'!$F$8:$F$31,0,NG$1)=NY11)*(OFFSET('Game Board'!$I$8:$I$31,0,NG$1)=NY9)*(OFFSET('Game Board'!$G$8:$G$31,0,NG$1)&lt;OFFSET('Game Board'!$H$8:$H$31,0,NG$1))*1)+SUMPRODUCT((OFFSET('Game Board'!$I$8:$I$31,0,NG$1)=NY11)*(OFFSET('Game Board'!$F$8:$F$31,0,NG$1)=NY9)*(OFFSET('Game Board'!$H$8:$H$31,0,NG$1)&lt;OFFSET('Game Board'!$G$8:$G$31,0,NG$1))*1)+SUMPRODUCT((OFFSET('Game Board'!$F$8:$F$31,0,NG$1)=NY11)*(OFFSET('Game Board'!$I$8:$I$31,0,NG$1)=NY10)*(OFFSET('Game Board'!$G$8:$G$31,0,NG$1)&lt;OFFSET('Game Board'!$H$8:$H$31,0,NG$1))*1)+SUMPRODUCT((OFFSET('Game Board'!$I$8:$I$31,0,NG$1)=NY11)*(OFFSET('Game Board'!$F$8:$F$31,0,NG$1)=NY10)*(OFFSET('Game Board'!$H$8:$H$31,0,NG$1)&lt;OFFSET('Game Board'!$G$8:$G$31,0,NG$1))*1)</f>
        <v>0</v>
      </c>
      <c r="OE11" s="341">
        <f ca="1">SUMIFS(OFFSET('Game Board'!$G$8:$G$31,0,NG$1),OFFSET('Game Board'!$F$8:$F$31,0,NG$1),NY11,OFFSET('Game Board'!$I$8:$I$31,0,NG$1),NY8)+SUMIFS(OFFSET('Game Board'!$G$8:$G$31,0,NG$1),OFFSET('Game Board'!$F$8:$F$31,0,NG$1),NY11,OFFSET('Game Board'!$I$8:$I$31,0,NG$1),NY9)+SUMIFS(OFFSET('Game Board'!$G$8:$G$31,0,NG$1),OFFSET('Game Board'!$F$8:$F$31,0,NG$1),NY11,OFFSET('Game Board'!$I$8:$I$31,0,NG$1),NY10)+SUMIFS(OFFSET('Game Board'!$H$8:$H$31,0,NG$1),OFFSET('Game Board'!$I$8:$I$31,0,NG$1),NY11,OFFSET('Game Board'!$F$8:$F$31,0,NG$1),NY8)+SUMIFS(OFFSET('Game Board'!$H$8:$H$31,0,NG$1),OFFSET('Game Board'!$I$8:$I$31,0,NG$1),NY11,OFFSET('Game Board'!$F$8:$F$31,0,NG$1),NY9)+SUMIFS(OFFSET('Game Board'!$H$8:$H$31,0,NG$1),OFFSET('Game Board'!$I$8:$I$31,0,NG$1),NY11,OFFSET('Game Board'!$F$8:$F$31,0,NG$1),NY10)</f>
        <v>0</v>
      </c>
      <c r="OF11" s="341">
        <f ca="1">SUMIFS(OFFSET('Game Board'!$H$8:$H$31,0,NG$1),OFFSET('Game Board'!$F$8:$F$31,0,NG$1),NY11,OFFSET('Game Board'!$I$8:$I$31,0,NG$1),NY8)+SUMIFS(OFFSET('Game Board'!$H$8:$H$31,0,NG$1),OFFSET('Game Board'!$F$8:$F$31,0,NG$1),NY11,OFFSET('Game Board'!$I$8:$I$31,0,NG$1),NY9)+SUMIFS(OFFSET('Game Board'!$H$8:$H$31,0,NG$1),OFFSET('Game Board'!$F$8:$F$31,0,NG$1),NY11,OFFSET('Game Board'!$I$8:$I$31,0,NG$1),NY10)+SUMIFS(OFFSET('Game Board'!$G$8:$G$31,0,NG$1),OFFSET('Game Board'!$I$8:$I$31,0,NG$1),NY11,OFFSET('Game Board'!$F$8:$F$31,0,NG$1),NY8)+SUMIFS(OFFSET('Game Board'!$G$8:$G$31,0,NG$1),OFFSET('Game Board'!$I$8:$I$31,0,NG$1),NY11,OFFSET('Game Board'!$F$8:$F$31,0,NG$1),NY9)+SUMIFS(OFFSET('Game Board'!$G$8:$G$31,0,NG$1),OFFSET('Game Board'!$I$8:$I$31,0,NG$1),NY11,OFFSET('Game Board'!$F$8:$F$31,0,NG$1),NY10)</f>
        <v>0</v>
      </c>
      <c r="OG11" s="341">
        <f t="shared" ca="1" si="84"/>
        <v>0</v>
      </c>
      <c r="OH11" s="341">
        <f t="shared" ca="1" si="85"/>
        <v>3</v>
      </c>
      <c r="OI11" s="341">
        <f t="shared" ref="OI11" ca="1" si="1300">IF(NY11&lt;&gt;"",SUMPRODUCT((NX8:NX11=NX11)*(OH8:OH11&gt;OH11)*1),0)</f>
        <v>0</v>
      </c>
      <c r="OJ11" s="341">
        <f t="shared" ref="OJ11" ca="1" si="1301">IF(NY11&lt;&gt;"",SUMPRODUCT((OI8:OI11=OI11)*(OG8:OG11&gt;OG11)*1),0)</f>
        <v>0</v>
      </c>
      <c r="OK11" s="341">
        <f t="shared" ca="1" si="88"/>
        <v>0</v>
      </c>
      <c r="OL11" s="341">
        <f t="shared" ref="OL11" ca="1" si="1302">IF(NY11&lt;&gt;"",SUMPRODUCT((OK8:OK11=OK11)*(OI8:OI11=OI11)*(OE8:OE11&gt;OE11)*1),0)</f>
        <v>0</v>
      </c>
      <c r="OM11" s="341">
        <f t="shared" ca="1" si="90"/>
        <v>1</v>
      </c>
      <c r="ON11" s="341">
        <f ca="1">SUMPRODUCT((OFFSET('Game Board'!$F$8:$F$31,0,NG$1)=NZ11)*(OFFSET('Game Board'!$I$8:$I$31,0,NG$1)=NZ9)*(OFFSET('Game Board'!$G$8:$G$31,0,NG$1)&gt;OFFSET('Game Board'!$H$8:$H$31,0,NG$1))*1)+SUMPRODUCT((OFFSET('Game Board'!$I$8:$I$31,0,NG$1)=NZ11)*(OFFSET('Game Board'!$F$8:$F$31,0,NG$1)=NZ9)*(OFFSET('Game Board'!$H$8:$H$31,0,NG$1)&gt;OFFSET('Game Board'!$G$8:$G$31,0,NG$1))*1)+SUMPRODUCT((OFFSET('Game Board'!$F$8:$F$31,0,NG$1)=NZ11)*(OFFSET('Game Board'!$I$8:$I$31,0,NG$1)=NZ10)*(OFFSET('Game Board'!$G$8:$G$31,0,NG$1)&gt;OFFSET('Game Board'!$H$8:$H$31,0,NG$1))*1)+SUMPRODUCT((OFFSET('Game Board'!$I$8:$I$31,0,NG$1)=NZ11)*(OFFSET('Game Board'!$F$8:$F$31,0,NG$1)=NZ10)*(OFFSET('Game Board'!$H$8:$H$31,0,NG$1)&gt;OFFSET('Game Board'!$G$8:$G$31,0,NG$1))*1)</f>
        <v>0</v>
      </c>
      <c r="OO11" s="341">
        <f ca="1">SUMPRODUCT((OFFSET('Game Board'!$F$8:$F$31,0,NG$1)=NZ11)*(OFFSET('Game Board'!$I$8:$I$31,0,NG$1)=NZ9)*(OFFSET('Game Board'!$G$8:$G$31,0,NG$1)=OFFSET('Game Board'!$H$8:$H$31,0,NG$1))*1)+SUMPRODUCT((OFFSET('Game Board'!$I$8:$I$31,0,NG$1)=NZ11)*(OFFSET('Game Board'!$F$8:$F$31,0,NG$1)=NZ9)*(OFFSET('Game Board'!$G$8:$G$31,0,NG$1)=OFFSET('Game Board'!$H$8:$H$31,0,NG$1))*1)+SUMPRODUCT((OFFSET('Game Board'!$F$8:$F$31,0,NG$1)=NZ11)*(OFFSET('Game Board'!$I$8:$I$31,0,NG$1)=NZ10)*(OFFSET('Game Board'!$G$8:$G$31,0,NG$1)=OFFSET('Game Board'!$H$8:$H$31,0,NG$1))*1)+SUMPRODUCT((OFFSET('Game Board'!$I$8:$I$31,0,NG$1)=NZ11)*(OFFSET('Game Board'!$F$8:$F$31,0,NG$1)=NZ10)*(OFFSET('Game Board'!$G$8:$G$31,0,NG$1)=OFFSET('Game Board'!$H$8:$H$31,0,NG$1))*1)</f>
        <v>0</v>
      </c>
      <c r="OP11" s="341">
        <f ca="1">SUMPRODUCT((OFFSET('Game Board'!$F$8:$F$31,0,NG$1)=NZ11)*(OFFSET('Game Board'!$I$8:$I$31,0,NG$1)=NZ9)*(OFFSET('Game Board'!$G$8:$G$31,0,NG$1)&lt;OFFSET('Game Board'!$H$8:$H$31,0,NG$1))*1)+SUMPRODUCT((OFFSET('Game Board'!$I$8:$I$31,0,NG$1)=NZ11)*(OFFSET('Game Board'!$F$8:$F$31,0,NG$1)=NZ9)*(OFFSET('Game Board'!$H$8:$H$31,0,NG$1)&lt;OFFSET('Game Board'!$G$8:$G$31,0,NG$1))*1)+SUMPRODUCT((OFFSET('Game Board'!$F$8:$F$31,0,NG$1)=NZ11)*(OFFSET('Game Board'!$I$8:$I$31,0,NG$1)=NZ10)*(OFFSET('Game Board'!$G$8:$G$31,0,NG$1)&lt;OFFSET('Game Board'!$H$8:$H$31,0,NG$1))*1)+SUMPRODUCT((OFFSET('Game Board'!$I$8:$I$31,0,NG$1)=NZ11)*(OFFSET('Game Board'!$F$8:$F$31,0,NG$1)=NZ10)*(OFFSET('Game Board'!$H$8:$H$31,0,NG$1)&lt;OFFSET('Game Board'!$G$8:$G$31,0,NG$1))*1)</f>
        <v>0</v>
      </c>
      <c r="OQ11" s="341">
        <f ca="1">SUMIFS(OFFSET('Game Board'!$G$8:$G$31,0,NG$1),OFFSET('Game Board'!$F$8:$F$31,0,NG$1),NZ11,OFFSET('Game Board'!$I$8:$I$31,0,NG$1),NZ9)+SUMIFS(OFFSET('Game Board'!$G$8:$G$31,0,NG$1),OFFSET('Game Board'!$F$8:$F$31,0,NG$1),NZ11,OFFSET('Game Board'!$I$8:$I$31,0,NG$1),NZ10)+SUMIFS(OFFSET('Game Board'!$H$8:$H$31,0,NG$1),OFFSET('Game Board'!$I$8:$I$31,0,NG$1),NZ11,OFFSET('Game Board'!$F$8:$F$31,0,NG$1),NZ9)+SUMIFS(OFFSET('Game Board'!$H$8:$H$31,0,NG$1),OFFSET('Game Board'!$I$8:$I$31,0,NG$1),NZ11,OFFSET('Game Board'!$F$8:$F$31,0,NG$1),NZ10)</f>
        <v>0</v>
      </c>
      <c r="OR11" s="341">
        <f ca="1">SUMIFS(OFFSET('Game Board'!$G$8:$G$31,0,NG$1),OFFSET('Game Board'!$F$8:$F$31,0,NG$1),NZ11,OFFSET('Game Board'!$I$8:$I$31,0,NG$1),NZ9)+SUMIFS(OFFSET('Game Board'!$G$8:$G$31,0,NG$1),OFFSET('Game Board'!$F$8:$F$31,0,NG$1),NZ11,OFFSET('Game Board'!$I$8:$I$31,0,NG$1),NZ10)+SUMIFS(OFFSET('Game Board'!$H$8:$H$31,0,NG$1),OFFSET('Game Board'!$I$8:$I$31,0,NG$1),NZ11,OFFSET('Game Board'!$F$8:$F$31,0,NG$1),NZ9)+SUMIFS(OFFSET('Game Board'!$H$8:$H$31,0,NG$1),OFFSET('Game Board'!$I$8:$I$31,0,NG$1),NZ11,OFFSET('Game Board'!$F$8:$F$31,0,NG$1),NZ10)</f>
        <v>0</v>
      </c>
      <c r="OS11" s="341">
        <f t="shared" ca="1" si="303"/>
        <v>0</v>
      </c>
      <c r="OT11" s="341">
        <f t="shared" ca="1" si="304"/>
        <v>0</v>
      </c>
      <c r="OU11" s="341">
        <f t="shared" ref="OU11" ca="1" si="1303">IF(NZ11&lt;&gt;"",SUMPRODUCT((NX8:NX11=NX11)*(OT8:OT11&gt;OT11)*1),0)</f>
        <v>0</v>
      </c>
      <c r="OV11" s="341">
        <f t="shared" ref="OV11" ca="1" si="1304">IF(NZ11&lt;&gt;"",SUMPRODUCT((OU8:OU11=OU11)*(OS8:OS11&gt;OS11)*1),0)</f>
        <v>0</v>
      </c>
      <c r="OW11" s="341">
        <f t="shared" ca="1" si="307"/>
        <v>0</v>
      </c>
      <c r="OX11" s="341">
        <f t="shared" ref="OX11" ca="1" si="1305">IF(NZ11&lt;&gt;"",SUMPRODUCT((OW8:OW11=OW11)*(OU8:OU11=OU11)*(OQ8:OQ11&gt;OQ11)*1),0)</f>
        <v>0</v>
      </c>
      <c r="OY11" s="341">
        <f t="shared" ca="1" si="91"/>
        <v>1</v>
      </c>
      <c r="OZ11" s="341">
        <f ca="1">SUMPRODUCT((OFFSET('Game Board'!$F$8:$F$31,0,NG$1)=OA11)*(OFFSET('Game Board'!$I$8:$I$31,0,NG$1)=OA10)*(OFFSET('Game Board'!$G$8:$G$31,0,NG$1)&gt;OFFSET('Game Board'!$H$8:$H$31,0,NG$1))*1)+SUMPRODUCT((OFFSET('Game Board'!$I$8:$I$31,0,NG$1)=OA11)*(OFFSET('Game Board'!$F$8:$F$31,0,NG$1)=OA10)*(OFFSET('Game Board'!$H$8:$H$31,0,NG$1)&gt;OFFSET('Game Board'!$G$8:$G$31,0,NG$1))*1)</f>
        <v>0</v>
      </c>
      <c r="PA11" s="341">
        <f ca="1">SUMPRODUCT((OFFSET('Game Board'!$F$8:$F$31,0,NG$1)=OA11)*(OFFSET('Game Board'!$I$8:$I$31,0,NG$1)=OA10)*(OFFSET('Game Board'!$G$8:$G$31,0,NG$1)=OFFSET('Game Board'!$H$8:$H$31,0,NG$1))*1)+SUMPRODUCT((OFFSET('Game Board'!$I$8:$I$31,0,NG$1)=OA11)*(OFFSET('Game Board'!$F$8:$F$31,0,NG$1)=OA10)*(OFFSET('Game Board'!$H$8:$H$31,0,NG$1)=OFFSET('Game Board'!$G$8:$G$31,0,NG$1))*1)</f>
        <v>0</v>
      </c>
      <c r="PB11" s="341">
        <f ca="1">SUMPRODUCT((OFFSET('Game Board'!$F$8:$F$31,0,NG$1)=OA11)*(OFFSET('Game Board'!$I$8:$I$31,0,NG$1)=OA10)*(OFFSET('Game Board'!$G$8:$G$31,0,NG$1)&lt;OFFSET('Game Board'!$H$8:$H$31,0,NG$1))*1)+SUMPRODUCT((OFFSET('Game Board'!$I$8:$I$31,0,NG$1)=OA11)*(OFFSET('Game Board'!$F$8:$F$31,0,NG$1)=OA10)*(OFFSET('Game Board'!$H$8:$H$31,0,NG$1)&lt;OFFSET('Game Board'!$G$8:$G$31,0,NG$1))*1)</f>
        <v>0</v>
      </c>
      <c r="PC11" s="341">
        <f ca="1">SUMIFS(OFFSET('Game Board'!$G$8:$G$31,0,NG$1),OFFSET('Game Board'!$F$8:$F$31,0,NG$1),OA11,OFFSET('Game Board'!$I$8:$I$31,0,NG$1),OA10)+SUMIFS(OFFSET('Game Board'!$H$8:$H$31,0,NG$1),OFFSET('Game Board'!$I$8:$I$31,0,NG$1),OA11,OFFSET('Game Board'!$F$8:$F$31,0,NG$1),OA10)</f>
        <v>0</v>
      </c>
      <c r="PD11" s="341">
        <f ca="1">SUMIFS(OFFSET('Game Board'!$G$8:$G$31,0,NG$1),OFFSET('Game Board'!$F$8:$F$31,0,NG$1),OA11,OFFSET('Game Board'!$I$8:$I$31,0,NG$1),OA10)+SUMIFS(OFFSET('Game Board'!$H$8:$H$31,0,NG$1),OFFSET('Game Board'!$I$8:$I$31,0,NG$1),OA11,OFFSET('Game Board'!$F$8:$F$31,0,NG$1),OA10)</f>
        <v>0</v>
      </c>
      <c r="PE11" s="341">
        <f t="shared" ca="1" si="1105"/>
        <v>0</v>
      </c>
      <c r="PF11" s="341">
        <f t="shared" ca="1" si="1106"/>
        <v>0</v>
      </c>
      <c r="PG11" s="341">
        <f t="shared" ref="PG11" ca="1" si="1306">IF(OA11&lt;&gt;"",SUMPRODUCT((OJ8:OJ11=OJ11)*(PF8:PF11&gt;PF11)*1),0)</f>
        <v>0</v>
      </c>
      <c r="PH11" s="341">
        <f t="shared" ref="PH11" ca="1" si="1307">IF(OA11&lt;&gt;"",SUMPRODUCT((PG8:PG11=PG11)*(PE8:PE11&gt;PE11)*1),0)</f>
        <v>0</v>
      </c>
      <c r="PI11" s="341">
        <f t="shared" ca="1" si="1109"/>
        <v>0</v>
      </c>
      <c r="PJ11" s="341">
        <f t="shared" ref="PJ11" ca="1" si="1308">IF(OA11&lt;&gt;"",SUMPRODUCT((PI8:PI11=PI11)*(PG8:PG11=PG11)*(PC8:PC11&gt;PC11)*1),0)</f>
        <v>0</v>
      </c>
      <c r="PK11" s="341">
        <f t="shared" ca="1" si="92"/>
        <v>1</v>
      </c>
      <c r="PL11" s="341">
        <f t="shared" ref="PL11" ca="1" si="1309">SUMPRODUCT((PK8:PK11=PK11)*(NN8:NN11&gt;NN11)*1)</f>
        <v>3</v>
      </c>
      <c r="PM11" s="341">
        <f t="shared" ca="1" si="94"/>
        <v>4</v>
      </c>
      <c r="PN11" s="341" t="str">
        <f t="shared" si="310"/>
        <v>Ukraine</v>
      </c>
      <c r="PO11" s="341">
        <f t="shared" ca="1" si="95"/>
        <v>0</v>
      </c>
      <c r="PP11" s="341">
        <f ca="1">SUMPRODUCT((OFFSET('Game Board'!$G$8:$G$31,0,PP$1)&lt;&gt;"")*(OFFSET('Game Board'!$F$8:$F$31,0,PP$1)=$C11)*(OFFSET('Game Board'!$G$8:$G$31,0,PP$1)&gt;OFFSET('Game Board'!$H$8:$H$31,0,PP$1))*1)+SUMPRODUCT((OFFSET('Game Board'!$G$8:$G$31,0,PP$1)&lt;&gt;"")*(OFFSET('Game Board'!$I$8:$I$31,0,PP$1)=$C11)*(OFFSET('Game Board'!$H$8:$H$31,0,PP$1)&gt;OFFSET('Game Board'!$G$8:$G$31,0,PP$1))*1)</f>
        <v>0</v>
      </c>
      <c r="PQ11" s="341">
        <f ca="1">SUMPRODUCT((OFFSET('Game Board'!$G$8:$G$31,0,PP$1)&lt;&gt;"")*(OFFSET('Game Board'!$F$8:$F$31,0,PP$1)=$C11)*(OFFSET('Game Board'!$G$8:$G$31,0,PP$1)=OFFSET('Game Board'!$H$8:$H$31,0,PP$1))*1)+SUMPRODUCT((OFFSET('Game Board'!$G$8:$G$31,0,PP$1)&lt;&gt;"")*(OFFSET('Game Board'!$I$8:$I$31,0,PP$1)=$C11)*(OFFSET('Game Board'!$G$8:$G$31,0,PP$1)=OFFSET('Game Board'!$H$8:$H$31,0,PP$1))*1)</f>
        <v>0</v>
      </c>
      <c r="PR11" s="341">
        <f ca="1">SUMPRODUCT((OFFSET('Game Board'!$G$8:$G$31,0,PP$1)&lt;&gt;"")*(OFFSET('Game Board'!$F$8:$F$31,0,PP$1)=$C11)*(OFFSET('Game Board'!$G$8:$G$31,0,PP$1)&lt;OFFSET('Game Board'!$H$8:$H$31,0,PP$1))*1)+SUMPRODUCT((OFFSET('Game Board'!$G$8:$G$31,0,PP$1)&lt;&gt;"")*(OFFSET('Game Board'!$I$8:$I$31,0,PP$1)=$C11)*(OFFSET('Game Board'!$H$8:$H$31,0,PP$1)&lt;OFFSET('Game Board'!$G$8:$G$31,0,PP$1))*1)</f>
        <v>0</v>
      </c>
      <c r="PS11" s="341">
        <f ca="1">SUMIF(OFFSET('Game Board'!$F$8:$F$31,0,PP$1),$C11,OFFSET('Game Board'!$G$8:$G$31,0,PP$1))+SUMIF(OFFSET('Game Board'!$I$8:$I$31,0,PP$1),$C11,OFFSET('Game Board'!$H$8:$H$31,0,PP$1))</f>
        <v>0</v>
      </c>
      <c r="PT11" s="341">
        <f ca="1">SUMIF(OFFSET('Game Board'!$F$8:$F$31,0,PP$1),$C11,OFFSET('Game Board'!$H$8:$H$31,0,PP$1))+SUMIF(OFFSET('Game Board'!$I$8:$I$31,0,PP$1),$C11,OFFSET('Game Board'!$G$8:$G$31,0,PP$1))</f>
        <v>0</v>
      </c>
      <c r="PU11" s="341">
        <f t="shared" ca="1" si="96"/>
        <v>0</v>
      </c>
      <c r="PV11" s="341">
        <f t="shared" ca="1" si="97"/>
        <v>0</v>
      </c>
      <c r="PW11" s="341">
        <f t="shared" ca="1" si="311"/>
        <v>9</v>
      </c>
      <c r="PX11" s="341">
        <f>'Tournament Setup'!$F13</f>
        <v>0</v>
      </c>
      <c r="PY11" s="341">
        <f t="shared" ref="PY11" ca="1" si="1310">RANK(PV11,PV8:PV11)</f>
        <v>1</v>
      </c>
      <c r="PZ11" s="341">
        <f t="shared" ref="PZ11" ca="1" si="1311">SUMPRODUCT((PY8:PY11=PY11)*(PU8:PU11&gt;PU11)*1)</f>
        <v>0</v>
      </c>
      <c r="QA11" s="341">
        <f t="shared" ca="1" si="100"/>
        <v>1</v>
      </c>
      <c r="QB11" s="341">
        <f t="shared" ref="QB11" ca="1" si="1312">SUMPRODUCT((PY8:PY11=PY11)*(PU8:PU11=PU11)*(PS8:PS11&gt;PS11)*1)</f>
        <v>0</v>
      </c>
      <c r="QC11" s="341">
        <f t="shared" ca="1" si="102"/>
        <v>1</v>
      </c>
      <c r="QD11" s="341">
        <f t="shared" ref="QD11" ca="1" si="1313">RANK(QC11,QC8:QC11,1)+COUNTIF(QC8:QC11,QC11)-1</f>
        <v>4</v>
      </c>
      <c r="QE11" s="341">
        <v>4</v>
      </c>
      <c r="QF11" s="341" t="str">
        <f t="shared" ref="QF11" ca="1" si="1314">INDEX(PN8:PN11,MATCH(QE11,QD8:QD11,0),0)</f>
        <v>Ukraine</v>
      </c>
      <c r="QG11" s="341">
        <f t="shared" ref="QG11" ca="1" si="1315">INDEX(QC8:QC11,MATCH(QF11,PN8:PN11,0),0)</f>
        <v>1</v>
      </c>
      <c r="QH11" s="341" t="str">
        <f t="shared" ca="1" si="1118"/>
        <v>Ukraine</v>
      </c>
      <c r="QI11" s="341" t="str">
        <f t="shared" ref="QI11" ca="1" si="1316">IF(AND(QI10&lt;&gt;"",QG11=2),QF11,"")</f>
        <v/>
      </c>
      <c r="QJ11" s="341" t="str">
        <f t="shared" ref="QJ11" ca="1" si="1317">IF(AND(QJ10&lt;&gt;"",QG11=3),QF11,"")</f>
        <v/>
      </c>
      <c r="QK11" s="341">
        <f ca="1">SUMPRODUCT((OFFSET('Game Board'!$F$8:$F$31,0,PP$1)=QH11)*(OFFSET('Game Board'!$I$8:$I$31,0,PP$1)=QH8)*(OFFSET('Game Board'!$G$8:$G$31,0,PP$1)&gt;OFFSET('Game Board'!$H$8:$H$31,0,PP$1))*1)+SUMPRODUCT((OFFSET('Game Board'!$I$8:$I$31,0,PP$1)=QH11)*(OFFSET('Game Board'!$F$8:$F$31,0,PP$1)=QH8)*(OFFSET('Game Board'!$H$8:$H$31,0,PP$1)&gt;OFFSET('Game Board'!$G$8:$G$31,0,PP$1))*1)+SUMPRODUCT((OFFSET('Game Board'!$F$8:$F$31,0,PP$1)=QH11)*(OFFSET('Game Board'!$I$8:$I$31,0,PP$1)=QH9)*(OFFSET('Game Board'!$G$8:$G$31,0,PP$1)&gt;OFFSET('Game Board'!$H$8:$H$31,0,PP$1))*1)+SUMPRODUCT((OFFSET('Game Board'!$I$8:$I$31,0,PP$1)=QH11)*(OFFSET('Game Board'!$F$8:$F$31,0,PP$1)=QH9)*(OFFSET('Game Board'!$H$8:$H$31,0,PP$1)&gt;OFFSET('Game Board'!$G$8:$G$31,0,PP$1))*1)+SUMPRODUCT((OFFSET('Game Board'!$F$8:$F$31,0,PP$1)=QH11)*(OFFSET('Game Board'!$I$8:$I$31,0,PP$1)=QH10)*(OFFSET('Game Board'!$G$8:$G$31,0,PP$1)&gt;OFFSET('Game Board'!$H$8:$H$31,0,PP$1))*1)+SUMPRODUCT((OFFSET('Game Board'!$I$8:$I$31,0,PP$1)=QH11)*(OFFSET('Game Board'!$F$8:$F$31,0,PP$1)=QH10)*(OFFSET('Game Board'!$H$8:$H$31,0,PP$1)&gt;OFFSET('Game Board'!$G$8:$G$31,0,PP$1))*1)</f>
        <v>0</v>
      </c>
      <c r="QL11" s="341">
        <f ca="1">SUMPRODUCT((OFFSET('Game Board'!$F$8:$F$31,0,PP$1)=QH11)*(OFFSET('Game Board'!$I$8:$I$31,0,PP$1)=QH8)*(OFFSET('Game Board'!$G$8:$G$31,0,PP$1)&gt;=OFFSET('Game Board'!$H$8:$H$31,0,PP$1))*1)+SUMPRODUCT((OFFSET('Game Board'!$I$8:$I$31,0,PP$1)=QH11)*(OFFSET('Game Board'!$F$8:$F$31,0,PP$1)=QH8)*(OFFSET('Game Board'!$G$8:$G$31,0,PP$1)=OFFSET('Game Board'!$H$8:$H$31,0,PP$1))*1)+SUMPRODUCT((OFFSET('Game Board'!$F$8:$F$31,0,PP$1)=QH11)*(OFFSET('Game Board'!$I$8:$I$31,0,PP$1)=QH9)*(OFFSET('Game Board'!$G$8:$G$31,0,PP$1)=OFFSET('Game Board'!$H$8:$H$31,0,PP$1))*1)+SUMPRODUCT((OFFSET('Game Board'!$I$8:$I$31,0,PP$1)=QH11)*(OFFSET('Game Board'!$F$8:$F$31,0,PP$1)=QH9)*(OFFSET('Game Board'!$G$8:$G$31,0,PP$1)=OFFSET('Game Board'!$H$8:$H$31,0,PP$1))*1)+SUMPRODUCT((OFFSET('Game Board'!$F$8:$F$31,0,PP$1)=QH11)*(OFFSET('Game Board'!$I$8:$I$31,0,PP$1)=QH10)*(OFFSET('Game Board'!$G$8:$G$31,0,PP$1)=OFFSET('Game Board'!$H$8:$H$31,0,PP$1))*1)+SUMPRODUCT((OFFSET('Game Board'!$I$8:$I$31,0,PP$1)=QH11)*(OFFSET('Game Board'!$F$8:$F$31,0,PP$1)=QH10)*(OFFSET('Game Board'!$G$8:$G$31,0,PP$1)=OFFSET('Game Board'!$H$8:$H$31,0,PP$1))*1)</f>
        <v>3</v>
      </c>
      <c r="QM11" s="341">
        <f ca="1">SUMPRODUCT((OFFSET('Game Board'!$F$8:$F$31,0,PP$1)=QH11)*(OFFSET('Game Board'!$I$8:$I$31,0,PP$1)=QH8)*(OFFSET('Game Board'!$G$8:$G$31,0,PP$1)&lt;OFFSET('Game Board'!$H$8:$H$31,0,PP$1))*1)+SUMPRODUCT((OFFSET('Game Board'!$I$8:$I$31,0,PP$1)=QH11)*(OFFSET('Game Board'!$F$8:$F$31,0,PP$1)=QH8)*(OFFSET('Game Board'!$H$8:$H$31,0,PP$1)&lt;OFFSET('Game Board'!$G$8:$G$31,0,PP$1))*1)+SUMPRODUCT((OFFSET('Game Board'!$F$8:$F$31,0,PP$1)=QH11)*(OFFSET('Game Board'!$I$8:$I$31,0,PP$1)=QH9)*(OFFSET('Game Board'!$G$8:$G$31,0,PP$1)&lt;OFFSET('Game Board'!$H$8:$H$31,0,PP$1))*1)+SUMPRODUCT((OFFSET('Game Board'!$I$8:$I$31,0,PP$1)=QH11)*(OFFSET('Game Board'!$F$8:$F$31,0,PP$1)=QH9)*(OFFSET('Game Board'!$H$8:$H$31,0,PP$1)&lt;OFFSET('Game Board'!$G$8:$G$31,0,PP$1))*1)+SUMPRODUCT((OFFSET('Game Board'!$F$8:$F$31,0,PP$1)=QH11)*(OFFSET('Game Board'!$I$8:$I$31,0,PP$1)=QH10)*(OFFSET('Game Board'!$G$8:$G$31,0,PP$1)&lt;OFFSET('Game Board'!$H$8:$H$31,0,PP$1))*1)+SUMPRODUCT((OFFSET('Game Board'!$I$8:$I$31,0,PP$1)=QH11)*(OFFSET('Game Board'!$F$8:$F$31,0,PP$1)=QH10)*(OFFSET('Game Board'!$H$8:$H$31,0,PP$1)&lt;OFFSET('Game Board'!$G$8:$G$31,0,PP$1))*1)</f>
        <v>0</v>
      </c>
      <c r="QN11" s="341">
        <f ca="1">SUMIFS(OFFSET('Game Board'!$G$8:$G$31,0,PP$1),OFFSET('Game Board'!$F$8:$F$31,0,PP$1),QH11,OFFSET('Game Board'!$I$8:$I$31,0,PP$1),QH8)+SUMIFS(OFFSET('Game Board'!$G$8:$G$31,0,PP$1),OFFSET('Game Board'!$F$8:$F$31,0,PP$1),QH11,OFFSET('Game Board'!$I$8:$I$31,0,PP$1),QH9)+SUMIFS(OFFSET('Game Board'!$G$8:$G$31,0,PP$1),OFFSET('Game Board'!$F$8:$F$31,0,PP$1),QH11,OFFSET('Game Board'!$I$8:$I$31,0,PP$1),QH10)+SUMIFS(OFFSET('Game Board'!$H$8:$H$31,0,PP$1),OFFSET('Game Board'!$I$8:$I$31,0,PP$1),QH11,OFFSET('Game Board'!$F$8:$F$31,0,PP$1),QH8)+SUMIFS(OFFSET('Game Board'!$H$8:$H$31,0,PP$1),OFFSET('Game Board'!$I$8:$I$31,0,PP$1),QH11,OFFSET('Game Board'!$F$8:$F$31,0,PP$1),QH9)+SUMIFS(OFFSET('Game Board'!$H$8:$H$31,0,PP$1),OFFSET('Game Board'!$I$8:$I$31,0,PP$1),QH11,OFFSET('Game Board'!$F$8:$F$31,0,PP$1),QH10)</f>
        <v>0</v>
      </c>
      <c r="QO11" s="341">
        <f ca="1">SUMIFS(OFFSET('Game Board'!$H$8:$H$31,0,PP$1),OFFSET('Game Board'!$F$8:$F$31,0,PP$1),QH11,OFFSET('Game Board'!$I$8:$I$31,0,PP$1),QH8)+SUMIFS(OFFSET('Game Board'!$H$8:$H$31,0,PP$1),OFFSET('Game Board'!$F$8:$F$31,0,PP$1),QH11,OFFSET('Game Board'!$I$8:$I$31,0,PP$1),QH9)+SUMIFS(OFFSET('Game Board'!$H$8:$H$31,0,PP$1),OFFSET('Game Board'!$F$8:$F$31,0,PP$1),QH11,OFFSET('Game Board'!$I$8:$I$31,0,PP$1),QH10)+SUMIFS(OFFSET('Game Board'!$G$8:$G$31,0,PP$1),OFFSET('Game Board'!$I$8:$I$31,0,PP$1),QH11,OFFSET('Game Board'!$F$8:$F$31,0,PP$1),QH8)+SUMIFS(OFFSET('Game Board'!$G$8:$G$31,0,PP$1),OFFSET('Game Board'!$I$8:$I$31,0,PP$1),QH11,OFFSET('Game Board'!$F$8:$F$31,0,PP$1),QH9)+SUMIFS(OFFSET('Game Board'!$G$8:$G$31,0,PP$1),OFFSET('Game Board'!$I$8:$I$31,0,PP$1),QH11,OFFSET('Game Board'!$F$8:$F$31,0,PP$1),QH10)</f>
        <v>0</v>
      </c>
      <c r="QP11" s="341">
        <f t="shared" ca="1" si="107"/>
        <v>0</v>
      </c>
      <c r="QQ11" s="341">
        <f t="shared" ca="1" si="108"/>
        <v>3</v>
      </c>
      <c r="QR11" s="341">
        <f t="shared" ref="QR11" ca="1" si="1318">IF(QH11&lt;&gt;"",SUMPRODUCT((QG8:QG11=QG11)*(QQ8:QQ11&gt;QQ11)*1),0)</f>
        <v>0</v>
      </c>
      <c r="QS11" s="341">
        <f t="shared" ref="QS11" ca="1" si="1319">IF(QH11&lt;&gt;"",SUMPRODUCT((QR8:QR11=QR11)*(QP8:QP11&gt;QP11)*1),0)</f>
        <v>0</v>
      </c>
      <c r="QT11" s="341">
        <f t="shared" ca="1" si="111"/>
        <v>0</v>
      </c>
      <c r="QU11" s="341">
        <f t="shared" ref="QU11" ca="1" si="1320">IF(QH11&lt;&gt;"",SUMPRODUCT((QT8:QT11=QT11)*(QR8:QR11=QR11)*(QN8:QN11&gt;QN11)*1),0)</f>
        <v>0</v>
      </c>
      <c r="QV11" s="341">
        <f t="shared" ca="1" si="113"/>
        <v>1</v>
      </c>
      <c r="QW11" s="341">
        <f ca="1">SUMPRODUCT((OFFSET('Game Board'!$F$8:$F$31,0,PP$1)=QI11)*(OFFSET('Game Board'!$I$8:$I$31,0,PP$1)=QI9)*(OFFSET('Game Board'!$G$8:$G$31,0,PP$1)&gt;OFFSET('Game Board'!$H$8:$H$31,0,PP$1))*1)+SUMPRODUCT((OFFSET('Game Board'!$I$8:$I$31,0,PP$1)=QI11)*(OFFSET('Game Board'!$F$8:$F$31,0,PP$1)=QI9)*(OFFSET('Game Board'!$H$8:$H$31,0,PP$1)&gt;OFFSET('Game Board'!$G$8:$G$31,0,PP$1))*1)+SUMPRODUCT((OFFSET('Game Board'!$F$8:$F$31,0,PP$1)=QI11)*(OFFSET('Game Board'!$I$8:$I$31,0,PP$1)=QI10)*(OFFSET('Game Board'!$G$8:$G$31,0,PP$1)&gt;OFFSET('Game Board'!$H$8:$H$31,0,PP$1))*1)+SUMPRODUCT((OFFSET('Game Board'!$I$8:$I$31,0,PP$1)=QI11)*(OFFSET('Game Board'!$F$8:$F$31,0,PP$1)=QI10)*(OFFSET('Game Board'!$H$8:$H$31,0,PP$1)&gt;OFFSET('Game Board'!$G$8:$G$31,0,PP$1))*1)</f>
        <v>0</v>
      </c>
      <c r="QX11" s="341">
        <f ca="1">SUMPRODUCT((OFFSET('Game Board'!$F$8:$F$31,0,PP$1)=QI11)*(OFFSET('Game Board'!$I$8:$I$31,0,PP$1)=QI9)*(OFFSET('Game Board'!$G$8:$G$31,0,PP$1)=OFFSET('Game Board'!$H$8:$H$31,0,PP$1))*1)+SUMPRODUCT((OFFSET('Game Board'!$I$8:$I$31,0,PP$1)=QI11)*(OFFSET('Game Board'!$F$8:$F$31,0,PP$1)=QI9)*(OFFSET('Game Board'!$G$8:$G$31,0,PP$1)=OFFSET('Game Board'!$H$8:$H$31,0,PP$1))*1)+SUMPRODUCT((OFFSET('Game Board'!$F$8:$F$31,0,PP$1)=QI11)*(OFFSET('Game Board'!$I$8:$I$31,0,PP$1)=QI10)*(OFFSET('Game Board'!$G$8:$G$31,0,PP$1)=OFFSET('Game Board'!$H$8:$H$31,0,PP$1))*1)+SUMPRODUCT((OFFSET('Game Board'!$I$8:$I$31,0,PP$1)=QI11)*(OFFSET('Game Board'!$F$8:$F$31,0,PP$1)=QI10)*(OFFSET('Game Board'!$G$8:$G$31,0,PP$1)=OFFSET('Game Board'!$H$8:$H$31,0,PP$1))*1)</f>
        <v>0</v>
      </c>
      <c r="QY11" s="341">
        <f ca="1">SUMPRODUCT((OFFSET('Game Board'!$F$8:$F$31,0,PP$1)=QI11)*(OFFSET('Game Board'!$I$8:$I$31,0,PP$1)=QI9)*(OFFSET('Game Board'!$G$8:$G$31,0,PP$1)&lt;OFFSET('Game Board'!$H$8:$H$31,0,PP$1))*1)+SUMPRODUCT((OFFSET('Game Board'!$I$8:$I$31,0,PP$1)=QI11)*(OFFSET('Game Board'!$F$8:$F$31,0,PP$1)=QI9)*(OFFSET('Game Board'!$H$8:$H$31,0,PP$1)&lt;OFFSET('Game Board'!$G$8:$G$31,0,PP$1))*1)+SUMPRODUCT((OFFSET('Game Board'!$F$8:$F$31,0,PP$1)=QI11)*(OFFSET('Game Board'!$I$8:$I$31,0,PP$1)=QI10)*(OFFSET('Game Board'!$G$8:$G$31,0,PP$1)&lt;OFFSET('Game Board'!$H$8:$H$31,0,PP$1))*1)+SUMPRODUCT((OFFSET('Game Board'!$I$8:$I$31,0,PP$1)=QI11)*(OFFSET('Game Board'!$F$8:$F$31,0,PP$1)=QI10)*(OFFSET('Game Board'!$H$8:$H$31,0,PP$1)&lt;OFFSET('Game Board'!$G$8:$G$31,0,PP$1))*1)</f>
        <v>0</v>
      </c>
      <c r="QZ11" s="341">
        <f ca="1">SUMIFS(OFFSET('Game Board'!$G$8:$G$31,0,PP$1),OFFSET('Game Board'!$F$8:$F$31,0,PP$1),QI11,OFFSET('Game Board'!$I$8:$I$31,0,PP$1),QI9)+SUMIFS(OFFSET('Game Board'!$G$8:$G$31,0,PP$1),OFFSET('Game Board'!$F$8:$F$31,0,PP$1),QI11,OFFSET('Game Board'!$I$8:$I$31,0,PP$1),QI10)+SUMIFS(OFFSET('Game Board'!$H$8:$H$31,0,PP$1),OFFSET('Game Board'!$I$8:$I$31,0,PP$1),QI11,OFFSET('Game Board'!$F$8:$F$31,0,PP$1),QI9)+SUMIFS(OFFSET('Game Board'!$H$8:$H$31,0,PP$1),OFFSET('Game Board'!$I$8:$I$31,0,PP$1),QI11,OFFSET('Game Board'!$F$8:$F$31,0,PP$1),QI10)</f>
        <v>0</v>
      </c>
      <c r="RA11" s="341">
        <f ca="1">SUMIFS(OFFSET('Game Board'!$G$8:$G$31,0,PP$1),OFFSET('Game Board'!$F$8:$F$31,0,PP$1),QI11,OFFSET('Game Board'!$I$8:$I$31,0,PP$1),QI9)+SUMIFS(OFFSET('Game Board'!$G$8:$G$31,0,PP$1),OFFSET('Game Board'!$F$8:$F$31,0,PP$1),QI11,OFFSET('Game Board'!$I$8:$I$31,0,PP$1),QI10)+SUMIFS(OFFSET('Game Board'!$H$8:$H$31,0,PP$1),OFFSET('Game Board'!$I$8:$I$31,0,PP$1),QI11,OFFSET('Game Board'!$F$8:$F$31,0,PP$1),QI9)+SUMIFS(OFFSET('Game Board'!$H$8:$H$31,0,PP$1),OFFSET('Game Board'!$I$8:$I$31,0,PP$1),QI11,OFFSET('Game Board'!$F$8:$F$31,0,PP$1),QI10)</f>
        <v>0</v>
      </c>
      <c r="RB11" s="341">
        <f t="shared" ca="1" si="323"/>
        <v>0</v>
      </c>
      <c r="RC11" s="341">
        <f t="shared" ca="1" si="324"/>
        <v>0</v>
      </c>
      <c r="RD11" s="341">
        <f t="shared" ref="RD11" ca="1" si="1321">IF(QI11&lt;&gt;"",SUMPRODUCT((QG8:QG11=QG11)*(RC8:RC11&gt;RC11)*1),0)</f>
        <v>0</v>
      </c>
      <c r="RE11" s="341">
        <f t="shared" ref="RE11" ca="1" si="1322">IF(QI11&lt;&gt;"",SUMPRODUCT((RD8:RD11=RD11)*(RB8:RB11&gt;RB11)*1),0)</f>
        <v>0</v>
      </c>
      <c r="RF11" s="341">
        <f t="shared" ca="1" si="327"/>
        <v>0</v>
      </c>
      <c r="RG11" s="341">
        <f t="shared" ref="RG11" ca="1" si="1323">IF(QI11&lt;&gt;"",SUMPRODUCT((RF8:RF11=RF11)*(RD8:RD11=RD11)*(QZ8:QZ11&gt;QZ11)*1),0)</f>
        <v>0</v>
      </c>
      <c r="RH11" s="341">
        <f t="shared" ca="1" si="114"/>
        <v>1</v>
      </c>
      <c r="RI11" s="341">
        <f ca="1">SUMPRODUCT((OFFSET('Game Board'!$F$8:$F$31,0,PP$1)=QJ11)*(OFFSET('Game Board'!$I$8:$I$31,0,PP$1)=QJ10)*(OFFSET('Game Board'!$G$8:$G$31,0,PP$1)&gt;OFFSET('Game Board'!$H$8:$H$31,0,PP$1))*1)+SUMPRODUCT((OFFSET('Game Board'!$I$8:$I$31,0,PP$1)=QJ11)*(OFFSET('Game Board'!$F$8:$F$31,0,PP$1)=QJ10)*(OFFSET('Game Board'!$H$8:$H$31,0,PP$1)&gt;OFFSET('Game Board'!$G$8:$G$31,0,PP$1))*1)</f>
        <v>0</v>
      </c>
      <c r="RJ11" s="341">
        <f ca="1">SUMPRODUCT((OFFSET('Game Board'!$F$8:$F$31,0,PP$1)=QJ11)*(OFFSET('Game Board'!$I$8:$I$31,0,PP$1)=QJ10)*(OFFSET('Game Board'!$G$8:$G$31,0,PP$1)=OFFSET('Game Board'!$H$8:$H$31,0,PP$1))*1)+SUMPRODUCT((OFFSET('Game Board'!$I$8:$I$31,0,PP$1)=QJ11)*(OFFSET('Game Board'!$F$8:$F$31,0,PP$1)=QJ10)*(OFFSET('Game Board'!$H$8:$H$31,0,PP$1)=OFFSET('Game Board'!$G$8:$G$31,0,PP$1))*1)</f>
        <v>0</v>
      </c>
      <c r="RK11" s="341">
        <f ca="1">SUMPRODUCT((OFFSET('Game Board'!$F$8:$F$31,0,PP$1)=QJ11)*(OFFSET('Game Board'!$I$8:$I$31,0,PP$1)=QJ10)*(OFFSET('Game Board'!$G$8:$G$31,0,PP$1)&lt;OFFSET('Game Board'!$H$8:$H$31,0,PP$1))*1)+SUMPRODUCT((OFFSET('Game Board'!$I$8:$I$31,0,PP$1)=QJ11)*(OFFSET('Game Board'!$F$8:$F$31,0,PP$1)=QJ10)*(OFFSET('Game Board'!$H$8:$H$31,0,PP$1)&lt;OFFSET('Game Board'!$G$8:$G$31,0,PP$1))*1)</f>
        <v>0</v>
      </c>
      <c r="RL11" s="341">
        <f ca="1">SUMIFS(OFFSET('Game Board'!$G$8:$G$31,0,PP$1),OFFSET('Game Board'!$F$8:$F$31,0,PP$1),QJ11,OFFSET('Game Board'!$I$8:$I$31,0,PP$1),QJ10)+SUMIFS(OFFSET('Game Board'!$H$8:$H$31,0,PP$1),OFFSET('Game Board'!$I$8:$I$31,0,PP$1),QJ11,OFFSET('Game Board'!$F$8:$F$31,0,PP$1),QJ10)</f>
        <v>0</v>
      </c>
      <c r="RM11" s="341">
        <f ca="1">SUMIFS(OFFSET('Game Board'!$G$8:$G$31,0,PP$1),OFFSET('Game Board'!$F$8:$F$31,0,PP$1),QJ11,OFFSET('Game Board'!$I$8:$I$31,0,PP$1),QJ10)+SUMIFS(OFFSET('Game Board'!$H$8:$H$31,0,PP$1),OFFSET('Game Board'!$I$8:$I$31,0,PP$1),QJ11,OFFSET('Game Board'!$F$8:$F$31,0,PP$1),QJ10)</f>
        <v>0</v>
      </c>
      <c r="RN11" s="341">
        <f t="shared" ca="1" si="1127"/>
        <v>0</v>
      </c>
      <c r="RO11" s="341">
        <f t="shared" ca="1" si="1128"/>
        <v>0</v>
      </c>
      <c r="RP11" s="341">
        <f t="shared" ref="RP11" ca="1" si="1324">IF(QJ11&lt;&gt;"",SUMPRODUCT((QS8:QS11=QS11)*(RO8:RO11&gt;RO11)*1),0)</f>
        <v>0</v>
      </c>
      <c r="RQ11" s="341">
        <f t="shared" ref="RQ11" ca="1" si="1325">IF(QJ11&lt;&gt;"",SUMPRODUCT((RP8:RP11=RP11)*(RN8:RN11&gt;RN11)*1),0)</f>
        <v>0</v>
      </c>
      <c r="RR11" s="341">
        <f t="shared" ca="1" si="1131"/>
        <v>0</v>
      </c>
      <c r="RS11" s="341">
        <f t="shared" ref="RS11" ca="1" si="1326">IF(QJ11&lt;&gt;"",SUMPRODUCT((RR8:RR11=RR11)*(RP8:RP11=RP11)*(RL8:RL11&gt;RL11)*1),0)</f>
        <v>0</v>
      </c>
      <c r="RT11" s="341">
        <f t="shared" ca="1" si="115"/>
        <v>1</v>
      </c>
      <c r="RU11" s="341">
        <f t="shared" ref="RU11" ca="1" si="1327">SUMPRODUCT((RT8:RT11=RT11)*(PW8:PW11&gt;PW11)*1)</f>
        <v>3</v>
      </c>
      <c r="RV11" s="341">
        <f t="shared" ca="1" si="117"/>
        <v>4</v>
      </c>
      <c r="RW11" s="341" t="str">
        <f t="shared" si="330"/>
        <v>Ukraine</v>
      </c>
      <c r="RX11" s="341">
        <f t="shared" ca="1" si="118"/>
        <v>0</v>
      </c>
      <c r="RY11" s="341">
        <f ca="1">SUMPRODUCT((OFFSET('Game Board'!$G$8:$G$31,0,RY$1)&lt;&gt;"")*(OFFSET('Game Board'!$F$8:$F$31,0,RY$1)=$C11)*(OFFSET('Game Board'!$G$8:$G$31,0,RY$1)&gt;OFFSET('Game Board'!$H$8:$H$31,0,RY$1))*1)+SUMPRODUCT((OFFSET('Game Board'!$G$8:$G$31,0,RY$1)&lt;&gt;"")*(OFFSET('Game Board'!$I$8:$I$31,0,RY$1)=$C11)*(OFFSET('Game Board'!$H$8:$H$31,0,RY$1)&gt;OFFSET('Game Board'!$G$8:$G$31,0,RY$1))*1)</f>
        <v>0</v>
      </c>
      <c r="RZ11" s="341">
        <f ca="1">SUMPRODUCT((OFFSET('Game Board'!$G$8:$G$31,0,RY$1)&lt;&gt;"")*(OFFSET('Game Board'!$F$8:$F$31,0,RY$1)=$C11)*(OFFSET('Game Board'!$G$8:$G$31,0,RY$1)=OFFSET('Game Board'!$H$8:$H$31,0,RY$1))*1)+SUMPRODUCT((OFFSET('Game Board'!$G$8:$G$31,0,RY$1)&lt;&gt;"")*(OFFSET('Game Board'!$I$8:$I$31,0,RY$1)=$C11)*(OFFSET('Game Board'!$G$8:$G$31,0,RY$1)=OFFSET('Game Board'!$H$8:$H$31,0,RY$1))*1)</f>
        <v>0</v>
      </c>
      <c r="SA11" s="341">
        <f ca="1">SUMPRODUCT((OFFSET('Game Board'!$G$8:$G$31,0,RY$1)&lt;&gt;"")*(OFFSET('Game Board'!$F$8:$F$31,0,RY$1)=$C11)*(OFFSET('Game Board'!$G$8:$G$31,0,RY$1)&lt;OFFSET('Game Board'!$H$8:$H$31,0,RY$1))*1)+SUMPRODUCT((OFFSET('Game Board'!$G$8:$G$31,0,RY$1)&lt;&gt;"")*(OFFSET('Game Board'!$I$8:$I$31,0,RY$1)=$C11)*(OFFSET('Game Board'!$H$8:$H$31,0,RY$1)&lt;OFFSET('Game Board'!$G$8:$G$31,0,RY$1))*1)</f>
        <v>0</v>
      </c>
      <c r="SB11" s="341">
        <f ca="1">SUMIF(OFFSET('Game Board'!$F$8:$F$31,0,RY$1),$C11,OFFSET('Game Board'!$G$8:$G$31,0,RY$1))+SUMIF(OFFSET('Game Board'!$I$8:$I$31,0,RY$1),$C11,OFFSET('Game Board'!$H$8:$H$31,0,RY$1))</f>
        <v>0</v>
      </c>
      <c r="SC11" s="341">
        <f ca="1">SUMIF(OFFSET('Game Board'!$F$8:$F$31,0,RY$1),$C11,OFFSET('Game Board'!$H$8:$H$31,0,RY$1))+SUMIF(OFFSET('Game Board'!$I$8:$I$31,0,RY$1),$C11,OFFSET('Game Board'!$G$8:$G$31,0,RY$1))</f>
        <v>0</v>
      </c>
      <c r="SD11" s="341">
        <f t="shared" ca="1" si="119"/>
        <v>0</v>
      </c>
      <c r="SE11" s="341">
        <f t="shared" ca="1" si="120"/>
        <v>0</v>
      </c>
      <c r="SF11" s="341">
        <f t="shared" ca="1" si="331"/>
        <v>9</v>
      </c>
      <c r="SG11" s="341">
        <f>'Tournament Setup'!$F13</f>
        <v>0</v>
      </c>
      <c r="SH11" s="341">
        <f t="shared" ref="SH11" ca="1" si="1328">RANK(SE11,SE8:SE11)</f>
        <v>1</v>
      </c>
      <c r="SI11" s="341">
        <f t="shared" ref="SI11" ca="1" si="1329">SUMPRODUCT((SH8:SH11=SH11)*(SD8:SD11&gt;SD11)*1)</f>
        <v>0</v>
      </c>
      <c r="SJ11" s="341">
        <f t="shared" ca="1" si="123"/>
        <v>1</v>
      </c>
      <c r="SK11" s="341">
        <f t="shared" ref="SK11" ca="1" si="1330">SUMPRODUCT((SH8:SH11=SH11)*(SD8:SD11=SD11)*(SB8:SB11&gt;SB11)*1)</f>
        <v>0</v>
      </c>
      <c r="SL11" s="341">
        <f t="shared" ca="1" si="125"/>
        <v>1</v>
      </c>
      <c r="SM11" s="341">
        <f t="shared" ref="SM11" ca="1" si="1331">RANK(SL11,SL8:SL11,1)+COUNTIF(SL8:SL11,SL11)-1</f>
        <v>4</v>
      </c>
      <c r="SN11" s="341">
        <v>4</v>
      </c>
      <c r="SO11" s="341" t="str">
        <f t="shared" ref="SO11" ca="1" si="1332">INDEX(RW8:RW11,MATCH(SN11,SM8:SM11,0),0)</f>
        <v>Ukraine</v>
      </c>
      <c r="SP11" s="341">
        <f t="shared" ref="SP11" ca="1" si="1333">INDEX(SL8:SL11,MATCH(SO11,RW8:RW11,0),0)</f>
        <v>1</v>
      </c>
      <c r="SQ11" s="341" t="str">
        <f t="shared" ca="1" si="1140"/>
        <v>Ukraine</v>
      </c>
      <c r="SR11" s="341" t="str">
        <f t="shared" ref="SR11" ca="1" si="1334">IF(AND(SR10&lt;&gt;"",SP11=2),SO11,"")</f>
        <v/>
      </c>
      <c r="SS11" s="341" t="str">
        <f t="shared" ref="SS11" ca="1" si="1335">IF(AND(SS10&lt;&gt;"",SP11=3),SO11,"")</f>
        <v/>
      </c>
      <c r="ST11" s="341">
        <f ca="1">SUMPRODUCT((OFFSET('Game Board'!$F$8:$F$31,0,RY$1)=SQ11)*(OFFSET('Game Board'!$I$8:$I$31,0,RY$1)=SQ8)*(OFFSET('Game Board'!$G$8:$G$31,0,RY$1)&gt;OFFSET('Game Board'!$H$8:$H$31,0,RY$1))*1)+SUMPRODUCT((OFFSET('Game Board'!$I$8:$I$31,0,RY$1)=SQ11)*(OFFSET('Game Board'!$F$8:$F$31,0,RY$1)=SQ8)*(OFFSET('Game Board'!$H$8:$H$31,0,RY$1)&gt;OFFSET('Game Board'!$G$8:$G$31,0,RY$1))*1)+SUMPRODUCT((OFFSET('Game Board'!$F$8:$F$31,0,RY$1)=SQ11)*(OFFSET('Game Board'!$I$8:$I$31,0,RY$1)=SQ9)*(OFFSET('Game Board'!$G$8:$G$31,0,RY$1)&gt;OFFSET('Game Board'!$H$8:$H$31,0,RY$1))*1)+SUMPRODUCT((OFFSET('Game Board'!$I$8:$I$31,0,RY$1)=SQ11)*(OFFSET('Game Board'!$F$8:$F$31,0,RY$1)=SQ9)*(OFFSET('Game Board'!$H$8:$H$31,0,RY$1)&gt;OFFSET('Game Board'!$G$8:$G$31,0,RY$1))*1)+SUMPRODUCT((OFFSET('Game Board'!$F$8:$F$31,0,RY$1)=SQ11)*(OFFSET('Game Board'!$I$8:$I$31,0,RY$1)=SQ10)*(OFFSET('Game Board'!$G$8:$G$31,0,RY$1)&gt;OFFSET('Game Board'!$H$8:$H$31,0,RY$1))*1)+SUMPRODUCT((OFFSET('Game Board'!$I$8:$I$31,0,RY$1)=SQ11)*(OFFSET('Game Board'!$F$8:$F$31,0,RY$1)=SQ10)*(OFFSET('Game Board'!$H$8:$H$31,0,RY$1)&gt;OFFSET('Game Board'!$G$8:$G$31,0,RY$1))*1)</f>
        <v>0</v>
      </c>
      <c r="SU11" s="341">
        <f ca="1">SUMPRODUCT((OFFSET('Game Board'!$F$8:$F$31,0,RY$1)=SQ11)*(OFFSET('Game Board'!$I$8:$I$31,0,RY$1)=SQ8)*(OFFSET('Game Board'!$G$8:$G$31,0,RY$1)&gt;=OFFSET('Game Board'!$H$8:$H$31,0,RY$1))*1)+SUMPRODUCT((OFFSET('Game Board'!$I$8:$I$31,0,RY$1)=SQ11)*(OFFSET('Game Board'!$F$8:$F$31,0,RY$1)=SQ8)*(OFFSET('Game Board'!$G$8:$G$31,0,RY$1)=OFFSET('Game Board'!$H$8:$H$31,0,RY$1))*1)+SUMPRODUCT((OFFSET('Game Board'!$F$8:$F$31,0,RY$1)=SQ11)*(OFFSET('Game Board'!$I$8:$I$31,0,RY$1)=SQ9)*(OFFSET('Game Board'!$G$8:$G$31,0,RY$1)=OFFSET('Game Board'!$H$8:$H$31,0,RY$1))*1)+SUMPRODUCT((OFFSET('Game Board'!$I$8:$I$31,0,RY$1)=SQ11)*(OFFSET('Game Board'!$F$8:$F$31,0,RY$1)=SQ9)*(OFFSET('Game Board'!$G$8:$G$31,0,RY$1)=OFFSET('Game Board'!$H$8:$H$31,0,RY$1))*1)+SUMPRODUCT((OFFSET('Game Board'!$F$8:$F$31,0,RY$1)=SQ11)*(OFFSET('Game Board'!$I$8:$I$31,0,RY$1)=SQ10)*(OFFSET('Game Board'!$G$8:$G$31,0,RY$1)=OFFSET('Game Board'!$H$8:$H$31,0,RY$1))*1)+SUMPRODUCT((OFFSET('Game Board'!$I$8:$I$31,0,RY$1)=SQ11)*(OFFSET('Game Board'!$F$8:$F$31,0,RY$1)=SQ10)*(OFFSET('Game Board'!$G$8:$G$31,0,RY$1)=OFFSET('Game Board'!$H$8:$H$31,0,RY$1))*1)</f>
        <v>3</v>
      </c>
      <c r="SV11" s="341">
        <f ca="1">SUMPRODUCT((OFFSET('Game Board'!$F$8:$F$31,0,RY$1)=SQ11)*(OFFSET('Game Board'!$I$8:$I$31,0,RY$1)=SQ8)*(OFFSET('Game Board'!$G$8:$G$31,0,RY$1)&lt;OFFSET('Game Board'!$H$8:$H$31,0,RY$1))*1)+SUMPRODUCT((OFFSET('Game Board'!$I$8:$I$31,0,RY$1)=SQ11)*(OFFSET('Game Board'!$F$8:$F$31,0,RY$1)=SQ8)*(OFFSET('Game Board'!$H$8:$H$31,0,RY$1)&lt;OFFSET('Game Board'!$G$8:$G$31,0,RY$1))*1)+SUMPRODUCT((OFFSET('Game Board'!$F$8:$F$31,0,RY$1)=SQ11)*(OFFSET('Game Board'!$I$8:$I$31,0,RY$1)=SQ9)*(OFFSET('Game Board'!$G$8:$G$31,0,RY$1)&lt;OFFSET('Game Board'!$H$8:$H$31,0,RY$1))*1)+SUMPRODUCT((OFFSET('Game Board'!$I$8:$I$31,0,RY$1)=SQ11)*(OFFSET('Game Board'!$F$8:$F$31,0,RY$1)=SQ9)*(OFFSET('Game Board'!$H$8:$H$31,0,RY$1)&lt;OFFSET('Game Board'!$G$8:$G$31,0,RY$1))*1)+SUMPRODUCT((OFFSET('Game Board'!$F$8:$F$31,0,RY$1)=SQ11)*(OFFSET('Game Board'!$I$8:$I$31,0,RY$1)=SQ10)*(OFFSET('Game Board'!$G$8:$G$31,0,RY$1)&lt;OFFSET('Game Board'!$H$8:$H$31,0,RY$1))*1)+SUMPRODUCT((OFFSET('Game Board'!$I$8:$I$31,0,RY$1)=SQ11)*(OFFSET('Game Board'!$F$8:$F$31,0,RY$1)=SQ10)*(OFFSET('Game Board'!$H$8:$H$31,0,RY$1)&lt;OFFSET('Game Board'!$G$8:$G$31,0,RY$1))*1)</f>
        <v>0</v>
      </c>
      <c r="SW11" s="341">
        <f ca="1">SUMIFS(OFFSET('Game Board'!$G$8:$G$31,0,RY$1),OFFSET('Game Board'!$F$8:$F$31,0,RY$1),SQ11,OFFSET('Game Board'!$I$8:$I$31,0,RY$1),SQ8)+SUMIFS(OFFSET('Game Board'!$G$8:$G$31,0,RY$1),OFFSET('Game Board'!$F$8:$F$31,0,RY$1),SQ11,OFFSET('Game Board'!$I$8:$I$31,0,RY$1),SQ9)+SUMIFS(OFFSET('Game Board'!$G$8:$G$31,0,RY$1),OFFSET('Game Board'!$F$8:$F$31,0,RY$1),SQ11,OFFSET('Game Board'!$I$8:$I$31,0,RY$1),SQ10)+SUMIFS(OFFSET('Game Board'!$H$8:$H$31,0,RY$1),OFFSET('Game Board'!$I$8:$I$31,0,RY$1),SQ11,OFFSET('Game Board'!$F$8:$F$31,0,RY$1),SQ8)+SUMIFS(OFFSET('Game Board'!$H$8:$H$31,0,RY$1),OFFSET('Game Board'!$I$8:$I$31,0,RY$1),SQ11,OFFSET('Game Board'!$F$8:$F$31,0,RY$1),SQ9)+SUMIFS(OFFSET('Game Board'!$H$8:$H$31,0,RY$1),OFFSET('Game Board'!$I$8:$I$31,0,RY$1),SQ11,OFFSET('Game Board'!$F$8:$F$31,0,RY$1),SQ10)</f>
        <v>0</v>
      </c>
      <c r="SX11" s="341">
        <f ca="1">SUMIFS(OFFSET('Game Board'!$H$8:$H$31,0,RY$1),OFFSET('Game Board'!$F$8:$F$31,0,RY$1),SQ11,OFFSET('Game Board'!$I$8:$I$31,0,RY$1),SQ8)+SUMIFS(OFFSET('Game Board'!$H$8:$H$31,0,RY$1),OFFSET('Game Board'!$F$8:$F$31,0,RY$1),SQ11,OFFSET('Game Board'!$I$8:$I$31,0,RY$1),SQ9)+SUMIFS(OFFSET('Game Board'!$H$8:$H$31,0,RY$1),OFFSET('Game Board'!$F$8:$F$31,0,RY$1),SQ11,OFFSET('Game Board'!$I$8:$I$31,0,RY$1),SQ10)+SUMIFS(OFFSET('Game Board'!$G$8:$G$31,0,RY$1),OFFSET('Game Board'!$I$8:$I$31,0,RY$1),SQ11,OFFSET('Game Board'!$F$8:$F$31,0,RY$1),SQ8)+SUMIFS(OFFSET('Game Board'!$G$8:$G$31,0,RY$1),OFFSET('Game Board'!$I$8:$I$31,0,RY$1),SQ11,OFFSET('Game Board'!$F$8:$F$31,0,RY$1),SQ9)+SUMIFS(OFFSET('Game Board'!$G$8:$G$31,0,RY$1),OFFSET('Game Board'!$I$8:$I$31,0,RY$1),SQ11,OFFSET('Game Board'!$F$8:$F$31,0,RY$1),SQ10)</f>
        <v>0</v>
      </c>
      <c r="SY11" s="341">
        <f t="shared" ca="1" si="130"/>
        <v>0</v>
      </c>
      <c r="SZ11" s="341">
        <f t="shared" ca="1" si="131"/>
        <v>3</v>
      </c>
      <c r="TA11" s="341">
        <f t="shared" ref="TA11" ca="1" si="1336">IF(SQ11&lt;&gt;"",SUMPRODUCT((SP8:SP11=SP11)*(SZ8:SZ11&gt;SZ11)*1),0)</f>
        <v>0</v>
      </c>
      <c r="TB11" s="341">
        <f t="shared" ref="TB11" ca="1" si="1337">IF(SQ11&lt;&gt;"",SUMPRODUCT((TA8:TA11=TA11)*(SY8:SY11&gt;SY11)*1),0)</f>
        <v>0</v>
      </c>
      <c r="TC11" s="341">
        <f t="shared" ca="1" si="134"/>
        <v>0</v>
      </c>
      <c r="TD11" s="341">
        <f t="shared" ref="TD11" ca="1" si="1338">IF(SQ11&lt;&gt;"",SUMPRODUCT((TC8:TC11=TC11)*(TA8:TA11=TA11)*(SW8:SW11&gt;SW11)*1),0)</f>
        <v>0</v>
      </c>
      <c r="TE11" s="341">
        <f t="shared" ca="1" si="136"/>
        <v>1</v>
      </c>
      <c r="TF11" s="341">
        <f ca="1">SUMPRODUCT((OFFSET('Game Board'!$F$8:$F$31,0,RY$1)=SR11)*(OFFSET('Game Board'!$I$8:$I$31,0,RY$1)=SR9)*(OFFSET('Game Board'!$G$8:$G$31,0,RY$1)&gt;OFFSET('Game Board'!$H$8:$H$31,0,RY$1))*1)+SUMPRODUCT((OFFSET('Game Board'!$I$8:$I$31,0,RY$1)=SR11)*(OFFSET('Game Board'!$F$8:$F$31,0,RY$1)=SR9)*(OFFSET('Game Board'!$H$8:$H$31,0,RY$1)&gt;OFFSET('Game Board'!$G$8:$G$31,0,RY$1))*1)+SUMPRODUCT((OFFSET('Game Board'!$F$8:$F$31,0,RY$1)=SR11)*(OFFSET('Game Board'!$I$8:$I$31,0,RY$1)=SR10)*(OFFSET('Game Board'!$G$8:$G$31,0,RY$1)&gt;OFFSET('Game Board'!$H$8:$H$31,0,RY$1))*1)+SUMPRODUCT((OFFSET('Game Board'!$I$8:$I$31,0,RY$1)=SR11)*(OFFSET('Game Board'!$F$8:$F$31,0,RY$1)=SR10)*(OFFSET('Game Board'!$H$8:$H$31,0,RY$1)&gt;OFFSET('Game Board'!$G$8:$G$31,0,RY$1))*1)</f>
        <v>0</v>
      </c>
      <c r="TG11" s="341">
        <f ca="1">SUMPRODUCT((OFFSET('Game Board'!$F$8:$F$31,0,RY$1)=SR11)*(OFFSET('Game Board'!$I$8:$I$31,0,RY$1)=SR9)*(OFFSET('Game Board'!$G$8:$G$31,0,RY$1)=OFFSET('Game Board'!$H$8:$H$31,0,RY$1))*1)+SUMPRODUCT((OFFSET('Game Board'!$I$8:$I$31,0,RY$1)=SR11)*(OFFSET('Game Board'!$F$8:$F$31,0,RY$1)=SR9)*(OFFSET('Game Board'!$G$8:$G$31,0,RY$1)=OFFSET('Game Board'!$H$8:$H$31,0,RY$1))*1)+SUMPRODUCT((OFFSET('Game Board'!$F$8:$F$31,0,RY$1)=SR11)*(OFFSET('Game Board'!$I$8:$I$31,0,RY$1)=SR10)*(OFFSET('Game Board'!$G$8:$G$31,0,RY$1)=OFFSET('Game Board'!$H$8:$H$31,0,RY$1))*1)+SUMPRODUCT((OFFSET('Game Board'!$I$8:$I$31,0,RY$1)=SR11)*(OFFSET('Game Board'!$F$8:$F$31,0,RY$1)=SR10)*(OFFSET('Game Board'!$G$8:$G$31,0,RY$1)=OFFSET('Game Board'!$H$8:$H$31,0,RY$1))*1)</f>
        <v>0</v>
      </c>
      <c r="TH11" s="341">
        <f ca="1">SUMPRODUCT((OFFSET('Game Board'!$F$8:$F$31,0,RY$1)=SR11)*(OFFSET('Game Board'!$I$8:$I$31,0,RY$1)=SR9)*(OFFSET('Game Board'!$G$8:$G$31,0,RY$1)&lt;OFFSET('Game Board'!$H$8:$H$31,0,RY$1))*1)+SUMPRODUCT((OFFSET('Game Board'!$I$8:$I$31,0,RY$1)=SR11)*(OFFSET('Game Board'!$F$8:$F$31,0,RY$1)=SR9)*(OFFSET('Game Board'!$H$8:$H$31,0,RY$1)&lt;OFFSET('Game Board'!$G$8:$G$31,0,RY$1))*1)+SUMPRODUCT((OFFSET('Game Board'!$F$8:$F$31,0,RY$1)=SR11)*(OFFSET('Game Board'!$I$8:$I$31,0,RY$1)=SR10)*(OFFSET('Game Board'!$G$8:$G$31,0,RY$1)&lt;OFFSET('Game Board'!$H$8:$H$31,0,RY$1))*1)+SUMPRODUCT((OFFSET('Game Board'!$I$8:$I$31,0,RY$1)=SR11)*(OFFSET('Game Board'!$F$8:$F$31,0,RY$1)=SR10)*(OFFSET('Game Board'!$H$8:$H$31,0,RY$1)&lt;OFFSET('Game Board'!$G$8:$G$31,0,RY$1))*1)</f>
        <v>0</v>
      </c>
      <c r="TI11" s="341">
        <f ca="1">SUMIFS(OFFSET('Game Board'!$G$8:$G$31,0,RY$1),OFFSET('Game Board'!$F$8:$F$31,0,RY$1),SR11,OFFSET('Game Board'!$I$8:$I$31,0,RY$1),SR9)+SUMIFS(OFFSET('Game Board'!$G$8:$G$31,0,RY$1),OFFSET('Game Board'!$F$8:$F$31,0,RY$1),SR11,OFFSET('Game Board'!$I$8:$I$31,0,RY$1),SR10)+SUMIFS(OFFSET('Game Board'!$H$8:$H$31,0,RY$1),OFFSET('Game Board'!$I$8:$I$31,0,RY$1),SR11,OFFSET('Game Board'!$F$8:$F$31,0,RY$1),SR9)+SUMIFS(OFFSET('Game Board'!$H$8:$H$31,0,RY$1),OFFSET('Game Board'!$I$8:$I$31,0,RY$1),SR11,OFFSET('Game Board'!$F$8:$F$31,0,RY$1),SR10)</f>
        <v>0</v>
      </c>
      <c r="TJ11" s="341">
        <f ca="1">SUMIFS(OFFSET('Game Board'!$G$8:$G$31,0,RY$1),OFFSET('Game Board'!$F$8:$F$31,0,RY$1),SR11,OFFSET('Game Board'!$I$8:$I$31,0,RY$1),SR9)+SUMIFS(OFFSET('Game Board'!$G$8:$G$31,0,RY$1),OFFSET('Game Board'!$F$8:$F$31,0,RY$1),SR11,OFFSET('Game Board'!$I$8:$I$31,0,RY$1),SR10)+SUMIFS(OFFSET('Game Board'!$H$8:$H$31,0,RY$1),OFFSET('Game Board'!$I$8:$I$31,0,RY$1),SR11,OFFSET('Game Board'!$F$8:$F$31,0,RY$1),SR9)+SUMIFS(OFFSET('Game Board'!$H$8:$H$31,0,RY$1),OFFSET('Game Board'!$I$8:$I$31,0,RY$1),SR11,OFFSET('Game Board'!$F$8:$F$31,0,RY$1),SR10)</f>
        <v>0</v>
      </c>
      <c r="TK11" s="341">
        <f t="shared" ca="1" si="343"/>
        <v>0</v>
      </c>
      <c r="TL11" s="341">
        <f t="shared" ca="1" si="344"/>
        <v>0</v>
      </c>
      <c r="TM11" s="341">
        <f t="shared" ref="TM11" ca="1" si="1339">IF(SR11&lt;&gt;"",SUMPRODUCT((SP8:SP11=SP11)*(TL8:TL11&gt;TL11)*1),0)</f>
        <v>0</v>
      </c>
      <c r="TN11" s="341">
        <f t="shared" ref="TN11" ca="1" si="1340">IF(SR11&lt;&gt;"",SUMPRODUCT((TM8:TM11=TM11)*(TK8:TK11&gt;TK11)*1),0)</f>
        <v>0</v>
      </c>
      <c r="TO11" s="341">
        <f t="shared" ca="1" si="347"/>
        <v>0</v>
      </c>
      <c r="TP11" s="341">
        <f t="shared" ref="TP11" ca="1" si="1341">IF(SR11&lt;&gt;"",SUMPRODUCT((TO8:TO11=TO11)*(TM8:TM11=TM11)*(TI8:TI11&gt;TI11)*1),0)</f>
        <v>0</v>
      </c>
      <c r="TQ11" s="341">
        <f t="shared" ca="1" si="137"/>
        <v>1</v>
      </c>
      <c r="TR11" s="341">
        <f ca="1">SUMPRODUCT((OFFSET('Game Board'!$F$8:$F$31,0,RY$1)=SS11)*(OFFSET('Game Board'!$I$8:$I$31,0,RY$1)=SS10)*(OFFSET('Game Board'!$G$8:$G$31,0,RY$1)&gt;OFFSET('Game Board'!$H$8:$H$31,0,RY$1))*1)+SUMPRODUCT((OFFSET('Game Board'!$I$8:$I$31,0,RY$1)=SS11)*(OFFSET('Game Board'!$F$8:$F$31,0,RY$1)=SS10)*(OFFSET('Game Board'!$H$8:$H$31,0,RY$1)&gt;OFFSET('Game Board'!$G$8:$G$31,0,RY$1))*1)</f>
        <v>0</v>
      </c>
      <c r="TS11" s="341">
        <f ca="1">SUMPRODUCT((OFFSET('Game Board'!$F$8:$F$31,0,RY$1)=SS11)*(OFFSET('Game Board'!$I$8:$I$31,0,RY$1)=SS10)*(OFFSET('Game Board'!$G$8:$G$31,0,RY$1)=OFFSET('Game Board'!$H$8:$H$31,0,RY$1))*1)+SUMPRODUCT((OFFSET('Game Board'!$I$8:$I$31,0,RY$1)=SS11)*(OFFSET('Game Board'!$F$8:$F$31,0,RY$1)=SS10)*(OFFSET('Game Board'!$H$8:$H$31,0,RY$1)=OFFSET('Game Board'!$G$8:$G$31,0,RY$1))*1)</f>
        <v>0</v>
      </c>
      <c r="TT11" s="341">
        <f ca="1">SUMPRODUCT((OFFSET('Game Board'!$F$8:$F$31,0,RY$1)=SS11)*(OFFSET('Game Board'!$I$8:$I$31,0,RY$1)=SS10)*(OFFSET('Game Board'!$G$8:$G$31,0,RY$1)&lt;OFFSET('Game Board'!$H$8:$H$31,0,RY$1))*1)+SUMPRODUCT((OFFSET('Game Board'!$I$8:$I$31,0,RY$1)=SS11)*(OFFSET('Game Board'!$F$8:$F$31,0,RY$1)=SS10)*(OFFSET('Game Board'!$H$8:$H$31,0,RY$1)&lt;OFFSET('Game Board'!$G$8:$G$31,0,RY$1))*1)</f>
        <v>0</v>
      </c>
      <c r="TU11" s="341">
        <f ca="1">SUMIFS(OFFSET('Game Board'!$G$8:$G$31,0,RY$1),OFFSET('Game Board'!$F$8:$F$31,0,RY$1),SS11,OFFSET('Game Board'!$I$8:$I$31,0,RY$1),SS10)+SUMIFS(OFFSET('Game Board'!$H$8:$H$31,0,RY$1),OFFSET('Game Board'!$I$8:$I$31,0,RY$1),SS11,OFFSET('Game Board'!$F$8:$F$31,0,RY$1),SS10)</f>
        <v>0</v>
      </c>
      <c r="TV11" s="341">
        <f ca="1">SUMIFS(OFFSET('Game Board'!$G$8:$G$31,0,RY$1),OFFSET('Game Board'!$F$8:$F$31,0,RY$1),SS11,OFFSET('Game Board'!$I$8:$I$31,0,RY$1),SS10)+SUMIFS(OFFSET('Game Board'!$H$8:$H$31,0,RY$1),OFFSET('Game Board'!$I$8:$I$31,0,RY$1),SS11,OFFSET('Game Board'!$F$8:$F$31,0,RY$1),SS10)</f>
        <v>0</v>
      </c>
      <c r="TW11" s="341">
        <f t="shared" ca="1" si="1149"/>
        <v>0</v>
      </c>
      <c r="TX11" s="341">
        <f t="shared" ca="1" si="1150"/>
        <v>0</v>
      </c>
      <c r="TY11" s="341">
        <f t="shared" ref="TY11" ca="1" si="1342">IF(SS11&lt;&gt;"",SUMPRODUCT((TB8:TB11=TB11)*(TX8:TX11&gt;TX11)*1),0)</f>
        <v>0</v>
      </c>
      <c r="TZ11" s="341">
        <f t="shared" ref="TZ11" ca="1" si="1343">IF(SS11&lt;&gt;"",SUMPRODUCT((TY8:TY11=TY11)*(TW8:TW11&gt;TW11)*1),0)</f>
        <v>0</v>
      </c>
      <c r="UA11" s="341">
        <f t="shared" ca="1" si="1153"/>
        <v>0</v>
      </c>
      <c r="UB11" s="341">
        <f t="shared" ref="UB11" ca="1" si="1344">IF(SS11&lt;&gt;"",SUMPRODUCT((UA8:UA11=UA11)*(TY8:TY11=TY11)*(TU8:TU11&gt;TU11)*1),0)</f>
        <v>0</v>
      </c>
      <c r="UC11" s="341">
        <f t="shared" ca="1" si="138"/>
        <v>1</v>
      </c>
      <c r="UD11" s="341">
        <f t="shared" ref="UD11" ca="1" si="1345">SUMPRODUCT((UC8:UC11=UC11)*(SF8:SF11&gt;SF11)*1)</f>
        <v>3</v>
      </c>
      <c r="UE11" s="341">
        <f t="shared" ca="1" si="140"/>
        <v>4</v>
      </c>
      <c r="UF11" s="341" t="str">
        <f t="shared" si="350"/>
        <v>Ukraine</v>
      </c>
      <c r="UG11" s="341">
        <f t="shared" ca="1" si="141"/>
        <v>0</v>
      </c>
      <c r="UH11" s="341">
        <f ca="1">SUMPRODUCT((OFFSET('Game Board'!$G$8:$G$31,0,UH$1)&lt;&gt;"")*(OFFSET('Game Board'!$F$8:$F$31,0,UH$1)=$C11)*(OFFSET('Game Board'!$G$8:$G$31,0,UH$1)&gt;OFFSET('Game Board'!$H$8:$H$31,0,UH$1))*1)+SUMPRODUCT((OFFSET('Game Board'!$G$8:$G$31,0,UH$1)&lt;&gt;"")*(OFFSET('Game Board'!$I$8:$I$31,0,UH$1)=$C11)*(OFFSET('Game Board'!$H$8:$H$31,0,UH$1)&gt;OFFSET('Game Board'!$G$8:$G$31,0,UH$1))*1)</f>
        <v>0</v>
      </c>
      <c r="UI11" s="341">
        <f ca="1">SUMPRODUCT((OFFSET('Game Board'!$G$8:$G$31,0,UH$1)&lt;&gt;"")*(OFFSET('Game Board'!$F$8:$F$31,0,UH$1)=$C11)*(OFFSET('Game Board'!$G$8:$G$31,0,UH$1)=OFFSET('Game Board'!$H$8:$H$31,0,UH$1))*1)+SUMPRODUCT((OFFSET('Game Board'!$G$8:$G$31,0,UH$1)&lt;&gt;"")*(OFFSET('Game Board'!$I$8:$I$31,0,UH$1)=$C11)*(OFFSET('Game Board'!$G$8:$G$31,0,UH$1)=OFFSET('Game Board'!$H$8:$H$31,0,UH$1))*1)</f>
        <v>0</v>
      </c>
      <c r="UJ11" s="341">
        <f ca="1">SUMPRODUCT((OFFSET('Game Board'!$G$8:$G$31,0,UH$1)&lt;&gt;"")*(OFFSET('Game Board'!$F$8:$F$31,0,UH$1)=$C11)*(OFFSET('Game Board'!$G$8:$G$31,0,UH$1)&lt;OFFSET('Game Board'!$H$8:$H$31,0,UH$1))*1)+SUMPRODUCT((OFFSET('Game Board'!$G$8:$G$31,0,UH$1)&lt;&gt;"")*(OFFSET('Game Board'!$I$8:$I$31,0,UH$1)=$C11)*(OFFSET('Game Board'!$H$8:$H$31,0,UH$1)&lt;OFFSET('Game Board'!$G$8:$G$31,0,UH$1))*1)</f>
        <v>0</v>
      </c>
      <c r="UK11" s="341">
        <f ca="1">SUMIF(OFFSET('Game Board'!$F$8:$F$31,0,UH$1),$C11,OFFSET('Game Board'!$G$8:$G$31,0,UH$1))+SUMIF(OFFSET('Game Board'!$I$8:$I$31,0,UH$1),$C11,OFFSET('Game Board'!$H$8:$H$31,0,UH$1))</f>
        <v>0</v>
      </c>
      <c r="UL11" s="341">
        <f ca="1">SUMIF(OFFSET('Game Board'!$F$8:$F$31,0,UH$1),$C11,OFFSET('Game Board'!$H$8:$H$31,0,UH$1))+SUMIF(OFFSET('Game Board'!$I$8:$I$31,0,UH$1),$C11,OFFSET('Game Board'!$G$8:$G$31,0,UH$1))</f>
        <v>0</v>
      </c>
      <c r="UM11" s="341">
        <f t="shared" ca="1" si="142"/>
        <v>0</v>
      </c>
      <c r="UN11" s="341">
        <f t="shared" ca="1" si="143"/>
        <v>0</v>
      </c>
      <c r="UO11" s="341">
        <f t="shared" ca="1" si="351"/>
        <v>9</v>
      </c>
      <c r="UP11" s="341">
        <f>'Tournament Setup'!$F13</f>
        <v>0</v>
      </c>
      <c r="UQ11" s="341">
        <f t="shared" ref="UQ11" ca="1" si="1346">RANK(UN11,UN8:UN11)</f>
        <v>1</v>
      </c>
      <c r="UR11" s="341">
        <f t="shared" ref="UR11" ca="1" si="1347">SUMPRODUCT((UQ8:UQ11=UQ11)*(UM8:UM11&gt;UM11)*1)</f>
        <v>0</v>
      </c>
      <c r="US11" s="341">
        <f t="shared" ca="1" si="146"/>
        <v>1</v>
      </c>
      <c r="UT11" s="341">
        <f t="shared" ref="UT11" ca="1" si="1348">SUMPRODUCT((UQ8:UQ11=UQ11)*(UM8:UM11=UM11)*(UK8:UK11&gt;UK11)*1)</f>
        <v>0</v>
      </c>
      <c r="UU11" s="341">
        <f t="shared" ca="1" si="148"/>
        <v>1</v>
      </c>
      <c r="UV11" s="341">
        <f t="shared" ref="UV11" ca="1" si="1349">RANK(UU11,UU8:UU11,1)+COUNTIF(UU8:UU11,UU11)-1</f>
        <v>4</v>
      </c>
      <c r="UW11" s="341">
        <v>4</v>
      </c>
      <c r="UX11" s="341" t="str">
        <f t="shared" ref="UX11" ca="1" si="1350">INDEX(UF8:UF11,MATCH(UW11,UV8:UV11,0),0)</f>
        <v>Ukraine</v>
      </c>
      <c r="UY11" s="341">
        <f t="shared" ref="UY11" ca="1" si="1351">INDEX(UU8:UU11,MATCH(UX11,UF8:UF11,0),0)</f>
        <v>1</v>
      </c>
      <c r="UZ11" s="341" t="str">
        <f t="shared" ca="1" si="1162"/>
        <v>Ukraine</v>
      </c>
      <c r="VA11" s="341" t="str">
        <f t="shared" ref="VA11" ca="1" si="1352">IF(AND(VA10&lt;&gt;"",UY11=2),UX11,"")</f>
        <v/>
      </c>
      <c r="VB11" s="341" t="str">
        <f t="shared" ref="VB11" ca="1" si="1353">IF(AND(VB10&lt;&gt;"",UY11=3),UX11,"")</f>
        <v/>
      </c>
      <c r="VC11" s="341">
        <f ca="1">SUMPRODUCT((OFFSET('Game Board'!$F$8:$F$31,0,UH$1)=UZ11)*(OFFSET('Game Board'!$I$8:$I$31,0,UH$1)=UZ8)*(OFFSET('Game Board'!$G$8:$G$31,0,UH$1)&gt;OFFSET('Game Board'!$H$8:$H$31,0,UH$1))*1)+SUMPRODUCT((OFFSET('Game Board'!$I$8:$I$31,0,UH$1)=UZ11)*(OFFSET('Game Board'!$F$8:$F$31,0,UH$1)=UZ8)*(OFFSET('Game Board'!$H$8:$H$31,0,UH$1)&gt;OFFSET('Game Board'!$G$8:$G$31,0,UH$1))*1)+SUMPRODUCT((OFFSET('Game Board'!$F$8:$F$31,0,UH$1)=UZ11)*(OFFSET('Game Board'!$I$8:$I$31,0,UH$1)=UZ9)*(OFFSET('Game Board'!$G$8:$G$31,0,UH$1)&gt;OFFSET('Game Board'!$H$8:$H$31,0,UH$1))*1)+SUMPRODUCT((OFFSET('Game Board'!$I$8:$I$31,0,UH$1)=UZ11)*(OFFSET('Game Board'!$F$8:$F$31,0,UH$1)=UZ9)*(OFFSET('Game Board'!$H$8:$H$31,0,UH$1)&gt;OFFSET('Game Board'!$G$8:$G$31,0,UH$1))*1)+SUMPRODUCT((OFFSET('Game Board'!$F$8:$F$31,0,UH$1)=UZ11)*(OFFSET('Game Board'!$I$8:$I$31,0,UH$1)=UZ10)*(OFFSET('Game Board'!$G$8:$G$31,0,UH$1)&gt;OFFSET('Game Board'!$H$8:$H$31,0,UH$1))*1)+SUMPRODUCT((OFFSET('Game Board'!$I$8:$I$31,0,UH$1)=UZ11)*(OFFSET('Game Board'!$F$8:$F$31,0,UH$1)=UZ10)*(OFFSET('Game Board'!$H$8:$H$31,0,UH$1)&gt;OFFSET('Game Board'!$G$8:$G$31,0,UH$1))*1)</f>
        <v>0</v>
      </c>
      <c r="VD11" s="341">
        <f ca="1">SUMPRODUCT((OFFSET('Game Board'!$F$8:$F$31,0,UH$1)=UZ11)*(OFFSET('Game Board'!$I$8:$I$31,0,UH$1)=UZ8)*(OFFSET('Game Board'!$G$8:$G$31,0,UH$1)&gt;=OFFSET('Game Board'!$H$8:$H$31,0,UH$1))*1)+SUMPRODUCT((OFFSET('Game Board'!$I$8:$I$31,0,UH$1)=UZ11)*(OFFSET('Game Board'!$F$8:$F$31,0,UH$1)=UZ8)*(OFFSET('Game Board'!$G$8:$G$31,0,UH$1)=OFFSET('Game Board'!$H$8:$H$31,0,UH$1))*1)+SUMPRODUCT((OFFSET('Game Board'!$F$8:$F$31,0,UH$1)=UZ11)*(OFFSET('Game Board'!$I$8:$I$31,0,UH$1)=UZ9)*(OFFSET('Game Board'!$G$8:$G$31,0,UH$1)=OFFSET('Game Board'!$H$8:$H$31,0,UH$1))*1)+SUMPRODUCT((OFFSET('Game Board'!$I$8:$I$31,0,UH$1)=UZ11)*(OFFSET('Game Board'!$F$8:$F$31,0,UH$1)=UZ9)*(OFFSET('Game Board'!$G$8:$G$31,0,UH$1)=OFFSET('Game Board'!$H$8:$H$31,0,UH$1))*1)+SUMPRODUCT((OFFSET('Game Board'!$F$8:$F$31,0,UH$1)=UZ11)*(OFFSET('Game Board'!$I$8:$I$31,0,UH$1)=UZ10)*(OFFSET('Game Board'!$G$8:$G$31,0,UH$1)=OFFSET('Game Board'!$H$8:$H$31,0,UH$1))*1)+SUMPRODUCT((OFFSET('Game Board'!$I$8:$I$31,0,UH$1)=UZ11)*(OFFSET('Game Board'!$F$8:$F$31,0,UH$1)=UZ10)*(OFFSET('Game Board'!$G$8:$G$31,0,UH$1)=OFFSET('Game Board'!$H$8:$H$31,0,UH$1))*1)</f>
        <v>3</v>
      </c>
      <c r="VE11" s="341">
        <f ca="1">SUMPRODUCT((OFFSET('Game Board'!$F$8:$F$31,0,UH$1)=UZ11)*(OFFSET('Game Board'!$I$8:$I$31,0,UH$1)=UZ8)*(OFFSET('Game Board'!$G$8:$G$31,0,UH$1)&lt;OFFSET('Game Board'!$H$8:$H$31,0,UH$1))*1)+SUMPRODUCT((OFFSET('Game Board'!$I$8:$I$31,0,UH$1)=UZ11)*(OFFSET('Game Board'!$F$8:$F$31,0,UH$1)=UZ8)*(OFFSET('Game Board'!$H$8:$H$31,0,UH$1)&lt;OFFSET('Game Board'!$G$8:$G$31,0,UH$1))*1)+SUMPRODUCT((OFFSET('Game Board'!$F$8:$F$31,0,UH$1)=UZ11)*(OFFSET('Game Board'!$I$8:$I$31,0,UH$1)=UZ9)*(OFFSET('Game Board'!$G$8:$G$31,0,UH$1)&lt;OFFSET('Game Board'!$H$8:$H$31,0,UH$1))*1)+SUMPRODUCT((OFFSET('Game Board'!$I$8:$I$31,0,UH$1)=UZ11)*(OFFSET('Game Board'!$F$8:$F$31,0,UH$1)=UZ9)*(OFFSET('Game Board'!$H$8:$H$31,0,UH$1)&lt;OFFSET('Game Board'!$G$8:$G$31,0,UH$1))*1)+SUMPRODUCT((OFFSET('Game Board'!$F$8:$F$31,0,UH$1)=UZ11)*(OFFSET('Game Board'!$I$8:$I$31,0,UH$1)=UZ10)*(OFFSET('Game Board'!$G$8:$G$31,0,UH$1)&lt;OFFSET('Game Board'!$H$8:$H$31,0,UH$1))*1)+SUMPRODUCT((OFFSET('Game Board'!$I$8:$I$31,0,UH$1)=UZ11)*(OFFSET('Game Board'!$F$8:$F$31,0,UH$1)=UZ10)*(OFFSET('Game Board'!$H$8:$H$31,0,UH$1)&lt;OFFSET('Game Board'!$G$8:$G$31,0,UH$1))*1)</f>
        <v>0</v>
      </c>
      <c r="VF11" s="341">
        <f ca="1">SUMIFS(OFFSET('Game Board'!$G$8:$G$31,0,UH$1),OFFSET('Game Board'!$F$8:$F$31,0,UH$1),UZ11,OFFSET('Game Board'!$I$8:$I$31,0,UH$1),UZ8)+SUMIFS(OFFSET('Game Board'!$G$8:$G$31,0,UH$1),OFFSET('Game Board'!$F$8:$F$31,0,UH$1),UZ11,OFFSET('Game Board'!$I$8:$I$31,0,UH$1),UZ9)+SUMIFS(OFFSET('Game Board'!$G$8:$G$31,0,UH$1),OFFSET('Game Board'!$F$8:$F$31,0,UH$1),UZ11,OFFSET('Game Board'!$I$8:$I$31,0,UH$1),UZ10)+SUMIFS(OFFSET('Game Board'!$H$8:$H$31,0,UH$1),OFFSET('Game Board'!$I$8:$I$31,0,UH$1),UZ11,OFFSET('Game Board'!$F$8:$F$31,0,UH$1),UZ8)+SUMIFS(OFFSET('Game Board'!$H$8:$H$31,0,UH$1),OFFSET('Game Board'!$I$8:$I$31,0,UH$1),UZ11,OFFSET('Game Board'!$F$8:$F$31,0,UH$1),UZ9)+SUMIFS(OFFSET('Game Board'!$H$8:$H$31,0,UH$1),OFFSET('Game Board'!$I$8:$I$31,0,UH$1),UZ11,OFFSET('Game Board'!$F$8:$F$31,0,UH$1),UZ10)</f>
        <v>0</v>
      </c>
      <c r="VG11" s="341">
        <f ca="1">SUMIFS(OFFSET('Game Board'!$H$8:$H$31,0,UH$1),OFFSET('Game Board'!$F$8:$F$31,0,UH$1),UZ11,OFFSET('Game Board'!$I$8:$I$31,0,UH$1),UZ8)+SUMIFS(OFFSET('Game Board'!$H$8:$H$31,0,UH$1),OFFSET('Game Board'!$F$8:$F$31,0,UH$1),UZ11,OFFSET('Game Board'!$I$8:$I$31,0,UH$1),UZ9)+SUMIFS(OFFSET('Game Board'!$H$8:$H$31,0,UH$1),OFFSET('Game Board'!$F$8:$F$31,0,UH$1),UZ11,OFFSET('Game Board'!$I$8:$I$31,0,UH$1),UZ10)+SUMIFS(OFFSET('Game Board'!$G$8:$G$31,0,UH$1),OFFSET('Game Board'!$I$8:$I$31,0,UH$1),UZ11,OFFSET('Game Board'!$F$8:$F$31,0,UH$1),UZ8)+SUMIFS(OFFSET('Game Board'!$G$8:$G$31,0,UH$1),OFFSET('Game Board'!$I$8:$I$31,0,UH$1),UZ11,OFFSET('Game Board'!$F$8:$F$31,0,UH$1),UZ9)+SUMIFS(OFFSET('Game Board'!$G$8:$G$31,0,UH$1),OFFSET('Game Board'!$I$8:$I$31,0,UH$1),UZ11,OFFSET('Game Board'!$F$8:$F$31,0,UH$1),UZ10)</f>
        <v>0</v>
      </c>
      <c r="VH11" s="341">
        <f t="shared" ca="1" si="153"/>
        <v>0</v>
      </c>
      <c r="VI11" s="341">
        <f t="shared" ca="1" si="154"/>
        <v>3</v>
      </c>
      <c r="VJ11" s="341">
        <f t="shared" ref="VJ11" ca="1" si="1354">IF(UZ11&lt;&gt;"",SUMPRODUCT((UY8:UY11=UY11)*(VI8:VI11&gt;VI11)*1),0)</f>
        <v>0</v>
      </c>
      <c r="VK11" s="341">
        <f t="shared" ref="VK11" ca="1" si="1355">IF(UZ11&lt;&gt;"",SUMPRODUCT((VJ8:VJ11=VJ11)*(VH8:VH11&gt;VH11)*1),0)</f>
        <v>0</v>
      </c>
      <c r="VL11" s="341">
        <f t="shared" ca="1" si="157"/>
        <v>0</v>
      </c>
      <c r="VM11" s="341">
        <f t="shared" ref="VM11" ca="1" si="1356">IF(UZ11&lt;&gt;"",SUMPRODUCT((VL8:VL11=VL11)*(VJ8:VJ11=VJ11)*(VF8:VF11&gt;VF11)*1),0)</f>
        <v>0</v>
      </c>
      <c r="VN11" s="341">
        <f t="shared" ca="1" si="159"/>
        <v>1</v>
      </c>
      <c r="VO11" s="341">
        <f ca="1">SUMPRODUCT((OFFSET('Game Board'!$F$8:$F$31,0,UH$1)=VA11)*(OFFSET('Game Board'!$I$8:$I$31,0,UH$1)=VA9)*(OFFSET('Game Board'!$G$8:$G$31,0,UH$1)&gt;OFFSET('Game Board'!$H$8:$H$31,0,UH$1))*1)+SUMPRODUCT((OFFSET('Game Board'!$I$8:$I$31,0,UH$1)=VA11)*(OFFSET('Game Board'!$F$8:$F$31,0,UH$1)=VA9)*(OFFSET('Game Board'!$H$8:$H$31,0,UH$1)&gt;OFFSET('Game Board'!$G$8:$G$31,0,UH$1))*1)+SUMPRODUCT((OFFSET('Game Board'!$F$8:$F$31,0,UH$1)=VA11)*(OFFSET('Game Board'!$I$8:$I$31,0,UH$1)=VA10)*(OFFSET('Game Board'!$G$8:$G$31,0,UH$1)&gt;OFFSET('Game Board'!$H$8:$H$31,0,UH$1))*1)+SUMPRODUCT((OFFSET('Game Board'!$I$8:$I$31,0,UH$1)=VA11)*(OFFSET('Game Board'!$F$8:$F$31,0,UH$1)=VA10)*(OFFSET('Game Board'!$H$8:$H$31,0,UH$1)&gt;OFFSET('Game Board'!$G$8:$G$31,0,UH$1))*1)</f>
        <v>0</v>
      </c>
      <c r="VP11" s="341">
        <f ca="1">SUMPRODUCT((OFFSET('Game Board'!$F$8:$F$31,0,UH$1)=VA11)*(OFFSET('Game Board'!$I$8:$I$31,0,UH$1)=VA9)*(OFFSET('Game Board'!$G$8:$G$31,0,UH$1)=OFFSET('Game Board'!$H$8:$H$31,0,UH$1))*1)+SUMPRODUCT((OFFSET('Game Board'!$I$8:$I$31,0,UH$1)=VA11)*(OFFSET('Game Board'!$F$8:$F$31,0,UH$1)=VA9)*(OFFSET('Game Board'!$G$8:$G$31,0,UH$1)=OFFSET('Game Board'!$H$8:$H$31,0,UH$1))*1)+SUMPRODUCT((OFFSET('Game Board'!$F$8:$F$31,0,UH$1)=VA11)*(OFFSET('Game Board'!$I$8:$I$31,0,UH$1)=VA10)*(OFFSET('Game Board'!$G$8:$G$31,0,UH$1)=OFFSET('Game Board'!$H$8:$H$31,0,UH$1))*1)+SUMPRODUCT((OFFSET('Game Board'!$I$8:$I$31,0,UH$1)=VA11)*(OFFSET('Game Board'!$F$8:$F$31,0,UH$1)=VA10)*(OFFSET('Game Board'!$G$8:$G$31,0,UH$1)=OFFSET('Game Board'!$H$8:$H$31,0,UH$1))*1)</f>
        <v>0</v>
      </c>
      <c r="VQ11" s="341">
        <f ca="1">SUMPRODUCT((OFFSET('Game Board'!$F$8:$F$31,0,UH$1)=VA11)*(OFFSET('Game Board'!$I$8:$I$31,0,UH$1)=VA9)*(OFFSET('Game Board'!$G$8:$G$31,0,UH$1)&lt;OFFSET('Game Board'!$H$8:$H$31,0,UH$1))*1)+SUMPRODUCT((OFFSET('Game Board'!$I$8:$I$31,0,UH$1)=VA11)*(OFFSET('Game Board'!$F$8:$F$31,0,UH$1)=VA9)*(OFFSET('Game Board'!$H$8:$H$31,0,UH$1)&lt;OFFSET('Game Board'!$G$8:$G$31,0,UH$1))*1)+SUMPRODUCT((OFFSET('Game Board'!$F$8:$F$31,0,UH$1)=VA11)*(OFFSET('Game Board'!$I$8:$I$31,0,UH$1)=VA10)*(OFFSET('Game Board'!$G$8:$G$31,0,UH$1)&lt;OFFSET('Game Board'!$H$8:$H$31,0,UH$1))*1)+SUMPRODUCT((OFFSET('Game Board'!$I$8:$I$31,0,UH$1)=VA11)*(OFFSET('Game Board'!$F$8:$F$31,0,UH$1)=VA10)*(OFFSET('Game Board'!$H$8:$H$31,0,UH$1)&lt;OFFSET('Game Board'!$G$8:$G$31,0,UH$1))*1)</f>
        <v>0</v>
      </c>
      <c r="VR11" s="341">
        <f ca="1">SUMIFS(OFFSET('Game Board'!$G$8:$G$31,0,UH$1),OFFSET('Game Board'!$F$8:$F$31,0,UH$1),VA11,OFFSET('Game Board'!$I$8:$I$31,0,UH$1),VA9)+SUMIFS(OFFSET('Game Board'!$G$8:$G$31,0,UH$1),OFFSET('Game Board'!$F$8:$F$31,0,UH$1),VA11,OFFSET('Game Board'!$I$8:$I$31,0,UH$1),VA10)+SUMIFS(OFFSET('Game Board'!$H$8:$H$31,0,UH$1),OFFSET('Game Board'!$I$8:$I$31,0,UH$1),VA11,OFFSET('Game Board'!$F$8:$F$31,0,UH$1),VA9)+SUMIFS(OFFSET('Game Board'!$H$8:$H$31,0,UH$1),OFFSET('Game Board'!$I$8:$I$31,0,UH$1),VA11,OFFSET('Game Board'!$F$8:$F$31,0,UH$1),VA10)</f>
        <v>0</v>
      </c>
      <c r="VS11" s="341">
        <f ca="1">SUMIFS(OFFSET('Game Board'!$G$8:$G$31,0,UH$1),OFFSET('Game Board'!$F$8:$F$31,0,UH$1),VA11,OFFSET('Game Board'!$I$8:$I$31,0,UH$1),VA9)+SUMIFS(OFFSET('Game Board'!$G$8:$G$31,0,UH$1),OFFSET('Game Board'!$F$8:$F$31,0,UH$1),VA11,OFFSET('Game Board'!$I$8:$I$31,0,UH$1),VA10)+SUMIFS(OFFSET('Game Board'!$H$8:$H$31,0,UH$1),OFFSET('Game Board'!$I$8:$I$31,0,UH$1),VA11,OFFSET('Game Board'!$F$8:$F$31,0,UH$1),VA9)+SUMIFS(OFFSET('Game Board'!$H$8:$H$31,0,UH$1),OFFSET('Game Board'!$I$8:$I$31,0,UH$1),VA11,OFFSET('Game Board'!$F$8:$F$31,0,UH$1),VA10)</f>
        <v>0</v>
      </c>
      <c r="VT11" s="341">
        <f t="shared" ca="1" si="363"/>
        <v>0</v>
      </c>
      <c r="VU11" s="341">
        <f t="shared" ca="1" si="364"/>
        <v>0</v>
      </c>
      <c r="VV11" s="341">
        <f t="shared" ref="VV11" ca="1" si="1357">IF(VA11&lt;&gt;"",SUMPRODUCT((UY8:UY11=UY11)*(VU8:VU11&gt;VU11)*1),0)</f>
        <v>0</v>
      </c>
      <c r="VW11" s="341">
        <f t="shared" ref="VW11" ca="1" si="1358">IF(VA11&lt;&gt;"",SUMPRODUCT((VV8:VV11=VV11)*(VT8:VT11&gt;VT11)*1),0)</f>
        <v>0</v>
      </c>
      <c r="VX11" s="341">
        <f t="shared" ca="1" si="367"/>
        <v>0</v>
      </c>
      <c r="VY11" s="341">
        <f t="shared" ref="VY11" ca="1" si="1359">IF(VA11&lt;&gt;"",SUMPRODUCT((VX8:VX11=VX11)*(VV8:VV11=VV11)*(VR8:VR11&gt;VR11)*1),0)</f>
        <v>0</v>
      </c>
      <c r="VZ11" s="341">
        <f t="shared" ca="1" si="160"/>
        <v>1</v>
      </c>
      <c r="WA11" s="341">
        <f ca="1">SUMPRODUCT((OFFSET('Game Board'!$F$8:$F$31,0,UH$1)=VB11)*(OFFSET('Game Board'!$I$8:$I$31,0,UH$1)=VB10)*(OFFSET('Game Board'!$G$8:$G$31,0,UH$1)&gt;OFFSET('Game Board'!$H$8:$H$31,0,UH$1))*1)+SUMPRODUCT((OFFSET('Game Board'!$I$8:$I$31,0,UH$1)=VB11)*(OFFSET('Game Board'!$F$8:$F$31,0,UH$1)=VB10)*(OFFSET('Game Board'!$H$8:$H$31,0,UH$1)&gt;OFFSET('Game Board'!$G$8:$G$31,0,UH$1))*1)</f>
        <v>0</v>
      </c>
      <c r="WB11" s="341">
        <f ca="1">SUMPRODUCT((OFFSET('Game Board'!$F$8:$F$31,0,UH$1)=VB11)*(OFFSET('Game Board'!$I$8:$I$31,0,UH$1)=VB10)*(OFFSET('Game Board'!$G$8:$G$31,0,UH$1)=OFFSET('Game Board'!$H$8:$H$31,0,UH$1))*1)+SUMPRODUCT((OFFSET('Game Board'!$I$8:$I$31,0,UH$1)=VB11)*(OFFSET('Game Board'!$F$8:$F$31,0,UH$1)=VB10)*(OFFSET('Game Board'!$H$8:$H$31,0,UH$1)=OFFSET('Game Board'!$G$8:$G$31,0,UH$1))*1)</f>
        <v>0</v>
      </c>
      <c r="WC11" s="341">
        <f ca="1">SUMPRODUCT((OFFSET('Game Board'!$F$8:$F$31,0,UH$1)=VB11)*(OFFSET('Game Board'!$I$8:$I$31,0,UH$1)=VB10)*(OFFSET('Game Board'!$G$8:$G$31,0,UH$1)&lt;OFFSET('Game Board'!$H$8:$H$31,0,UH$1))*1)+SUMPRODUCT((OFFSET('Game Board'!$I$8:$I$31,0,UH$1)=VB11)*(OFFSET('Game Board'!$F$8:$F$31,0,UH$1)=VB10)*(OFFSET('Game Board'!$H$8:$H$31,0,UH$1)&lt;OFFSET('Game Board'!$G$8:$G$31,0,UH$1))*1)</f>
        <v>0</v>
      </c>
      <c r="WD11" s="341">
        <f ca="1">SUMIFS(OFFSET('Game Board'!$G$8:$G$31,0,UH$1),OFFSET('Game Board'!$F$8:$F$31,0,UH$1),VB11,OFFSET('Game Board'!$I$8:$I$31,0,UH$1),VB10)+SUMIFS(OFFSET('Game Board'!$H$8:$H$31,0,UH$1),OFFSET('Game Board'!$I$8:$I$31,0,UH$1),VB11,OFFSET('Game Board'!$F$8:$F$31,0,UH$1),VB10)</f>
        <v>0</v>
      </c>
      <c r="WE11" s="341">
        <f ca="1">SUMIFS(OFFSET('Game Board'!$G$8:$G$31,0,UH$1),OFFSET('Game Board'!$F$8:$F$31,0,UH$1),VB11,OFFSET('Game Board'!$I$8:$I$31,0,UH$1),VB10)+SUMIFS(OFFSET('Game Board'!$H$8:$H$31,0,UH$1),OFFSET('Game Board'!$I$8:$I$31,0,UH$1),VB11,OFFSET('Game Board'!$F$8:$F$31,0,UH$1),VB10)</f>
        <v>0</v>
      </c>
      <c r="WF11" s="341">
        <f t="shared" ca="1" si="1171"/>
        <v>0</v>
      </c>
      <c r="WG11" s="341">
        <f t="shared" ca="1" si="1172"/>
        <v>0</v>
      </c>
      <c r="WH11" s="341">
        <f t="shared" ref="WH11" ca="1" si="1360">IF(VB11&lt;&gt;"",SUMPRODUCT((VK8:VK11=VK11)*(WG8:WG11&gt;WG11)*1),0)</f>
        <v>0</v>
      </c>
      <c r="WI11" s="341">
        <f t="shared" ref="WI11" ca="1" si="1361">IF(VB11&lt;&gt;"",SUMPRODUCT((WH8:WH11=WH11)*(WF8:WF11&gt;WF11)*1),0)</f>
        <v>0</v>
      </c>
      <c r="WJ11" s="341">
        <f t="shared" ca="1" si="1175"/>
        <v>0</v>
      </c>
      <c r="WK11" s="341">
        <f t="shared" ref="WK11" ca="1" si="1362">IF(VB11&lt;&gt;"",SUMPRODUCT((WJ8:WJ11=WJ11)*(WH8:WH11=WH11)*(WD8:WD11&gt;WD11)*1),0)</f>
        <v>0</v>
      </c>
      <c r="WL11" s="341">
        <f t="shared" ca="1" si="161"/>
        <v>1</v>
      </c>
      <c r="WM11" s="341">
        <f t="shared" ref="WM11" ca="1" si="1363">SUMPRODUCT((WL8:WL11=WL11)*(UO8:UO11&gt;UO11)*1)</f>
        <v>3</v>
      </c>
      <c r="WN11" s="341">
        <f t="shared" ca="1" si="163"/>
        <v>4</v>
      </c>
      <c r="WO11" s="341" t="str">
        <f t="shared" si="370"/>
        <v>Ukraine</v>
      </c>
      <c r="WP11" s="341">
        <f t="shared" ca="1" si="164"/>
        <v>0</v>
      </c>
      <c r="WQ11" s="341">
        <f ca="1">SUMPRODUCT((OFFSET('Game Board'!$G$8:$G$31,0,WQ$1)&lt;&gt;"")*(OFFSET('Game Board'!$F$8:$F$31,0,WQ$1)=$C11)*(OFFSET('Game Board'!$G$8:$G$31,0,WQ$1)&gt;OFFSET('Game Board'!$H$8:$H$31,0,WQ$1))*1)+SUMPRODUCT((OFFSET('Game Board'!$G$8:$G$31,0,WQ$1)&lt;&gt;"")*(OFFSET('Game Board'!$I$8:$I$31,0,WQ$1)=$C11)*(OFFSET('Game Board'!$H$8:$H$31,0,WQ$1)&gt;OFFSET('Game Board'!$G$8:$G$31,0,WQ$1))*1)</f>
        <v>0</v>
      </c>
      <c r="WR11" s="341">
        <f ca="1">SUMPRODUCT((OFFSET('Game Board'!$G$8:$G$31,0,WQ$1)&lt;&gt;"")*(OFFSET('Game Board'!$F$8:$F$31,0,WQ$1)=$C11)*(OFFSET('Game Board'!$G$8:$G$31,0,WQ$1)=OFFSET('Game Board'!$H$8:$H$31,0,WQ$1))*1)+SUMPRODUCT((OFFSET('Game Board'!$G$8:$G$31,0,WQ$1)&lt;&gt;"")*(OFFSET('Game Board'!$I$8:$I$31,0,WQ$1)=$C11)*(OFFSET('Game Board'!$G$8:$G$31,0,WQ$1)=OFFSET('Game Board'!$H$8:$H$31,0,WQ$1))*1)</f>
        <v>0</v>
      </c>
      <c r="WS11" s="341">
        <f ca="1">SUMPRODUCT((OFFSET('Game Board'!$G$8:$G$31,0,WQ$1)&lt;&gt;"")*(OFFSET('Game Board'!$F$8:$F$31,0,WQ$1)=$C11)*(OFFSET('Game Board'!$G$8:$G$31,0,WQ$1)&lt;OFFSET('Game Board'!$H$8:$H$31,0,WQ$1))*1)+SUMPRODUCT((OFFSET('Game Board'!$G$8:$G$31,0,WQ$1)&lt;&gt;"")*(OFFSET('Game Board'!$I$8:$I$31,0,WQ$1)=$C11)*(OFFSET('Game Board'!$H$8:$H$31,0,WQ$1)&lt;OFFSET('Game Board'!$G$8:$G$31,0,WQ$1))*1)</f>
        <v>0</v>
      </c>
      <c r="WT11" s="341">
        <f ca="1">SUMIF(OFFSET('Game Board'!$F$8:$F$31,0,WQ$1),$C11,OFFSET('Game Board'!$G$8:$G$31,0,WQ$1))+SUMIF(OFFSET('Game Board'!$I$8:$I$31,0,WQ$1),$C11,OFFSET('Game Board'!$H$8:$H$31,0,WQ$1))</f>
        <v>0</v>
      </c>
      <c r="WU11" s="341">
        <f ca="1">SUMIF(OFFSET('Game Board'!$F$8:$F$31,0,WQ$1),$C11,OFFSET('Game Board'!$H$8:$H$31,0,WQ$1))+SUMIF(OFFSET('Game Board'!$I$8:$I$31,0,WQ$1),$C11,OFFSET('Game Board'!$G$8:$G$31,0,WQ$1))</f>
        <v>0</v>
      </c>
      <c r="WV11" s="341">
        <f t="shared" ca="1" si="165"/>
        <v>0</v>
      </c>
      <c r="WW11" s="341">
        <f t="shared" ca="1" si="166"/>
        <v>0</v>
      </c>
      <c r="WX11" s="341">
        <f t="shared" ca="1" si="371"/>
        <v>9</v>
      </c>
      <c r="WY11" s="341">
        <f>'Tournament Setup'!$F13</f>
        <v>0</v>
      </c>
      <c r="WZ11" s="341">
        <f t="shared" ref="WZ11" ca="1" si="1364">RANK(WW11,WW8:WW11)</f>
        <v>1</v>
      </c>
      <c r="XA11" s="341">
        <f t="shared" ref="XA11" ca="1" si="1365">SUMPRODUCT((WZ8:WZ11=WZ11)*(WV8:WV11&gt;WV11)*1)</f>
        <v>0</v>
      </c>
      <c r="XB11" s="341">
        <f t="shared" ca="1" si="169"/>
        <v>1</v>
      </c>
      <c r="XC11" s="341">
        <f t="shared" ref="XC11" ca="1" si="1366">SUMPRODUCT((WZ8:WZ11=WZ11)*(WV8:WV11=WV11)*(WT8:WT11&gt;WT11)*1)</f>
        <v>0</v>
      </c>
      <c r="XD11" s="341">
        <f t="shared" ca="1" si="171"/>
        <v>1</v>
      </c>
      <c r="XE11" s="341">
        <f t="shared" ref="XE11" ca="1" si="1367">RANK(XD11,XD8:XD11,1)+COUNTIF(XD8:XD11,XD11)-1</f>
        <v>4</v>
      </c>
      <c r="XF11" s="341">
        <v>4</v>
      </c>
      <c r="XG11" s="341" t="str">
        <f t="shared" ref="XG11" ca="1" si="1368">INDEX(WO8:WO11,MATCH(XF11,XE8:XE11,0),0)</f>
        <v>Ukraine</v>
      </c>
      <c r="XH11" s="341">
        <f t="shared" ref="XH11" ca="1" si="1369">INDEX(XD8:XD11,MATCH(XG11,WO8:WO11,0),0)</f>
        <v>1</v>
      </c>
      <c r="XI11" s="341" t="str">
        <f t="shared" ca="1" si="1184"/>
        <v>Ukraine</v>
      </c>
      <c r="XJ11" s="341" t="str">
        <f t="shared" ref="XJ11" ca="1" si="1370">IF(AND(XJ10&lt;&gt;"",XH11=2),XG11,"")</f>
        <v/>
      </c>
      <c r="XK11" s="341" t="str">
        <f t="shared" ref="XK11" ca="1" si="1371">IF(AND(XK10&lt;&gt;"",XH11=3),XG11,"")</f>
        <v/>
      </c>
      <c r="XL11" s="341">
        <f ca="1">SUMPRODUCT((OFFSET('Game Board'!$F$8:$F$31,0,WQ$1)=XI11)*(OFFSET('Game Board'!$I$8:$I$31,0,WQ$1)=XI8)*(OFFSET('Game Board'!$G$8:$G$31,0,WQ$1)&gt;OFFSET('Game Board'!$H$8:$H$31,0,WQ$1))*1)+SUMPRODUCT((OFFSET('Game Board'!$I$8:$I$31,0,WQ$1)=XI11)*(OFFSET('Game Board'!$F$8:$F$31,0,WQ$1)=XI8)*(OFFSET('Game Board'!$H$8:$H$31,0,WQ$1)&gt;OFFSET('Game Board'!$G$8:$G$31,0,WQ$1))*1)+SUMPRODUCT((OFFSET('Game Board'!$F$8:$F$31,0,WQ$1)=XI11)*(OFFSET('Game Board'!$I$8:$I$31,0,WQ$1)=XI9)*(OFFSET('Game Board'!$G$8:$G$31,0,WQ$1)&gt;OFFSET('Game Board'!$H$8:$H$31,0,WQ$1))*1)+SUMPRODUCT((OFFSET('Game Board'!$I$8:$I$31,0,WQ$1)=XI11)*(OFFSET('Game Board'!$F$8:$F$31,0,WQ$1)=XI9)*(OFFSET('Game Board'!$H$8:$H$31,0,WQ$1)&gt;OFFSET('Game Board'!$G$8:$G$31,0,WQ$1))*1)+SUMPRODUCT((OFFSET('Game Board'!$F$8:$F$31,0,WQ$1)=XI11)*(OFFSET('Game Board'!$I$8:$I$31,0,WQ$1)=XI10)*(OFFSET('Game Board'!$G$8:$G$31,0,WQ$1)&gt;OFFSET('Game Board'!$H$8:$H$31,0,WQ$1))*1)+SUMPRODUCT((OFFSET('Game Board'!$I$8:$I$31,0,WQ$1)=XI11)*(OFFSET('Game Board'!$F$8:$F$31,0,WQ$1)=XI10)*(OFFSET('Game Board'!$H$8:$H$31,0,WQ$1)&gt;OFFSET('Game Board'!$G$8:$G$31,0,WQ$1))*1)</f>
        <v>0</v>
      </c>
      <c r="XM11" s="341">
        <f ca="1">SUMPRODUCT((OFFSET('Game Board'!$F$8:$F$31,0,WQ$1)=XI11)*(OFFSET('Game Board'!$I$8:$I$31,0,WQ$1)=XI8)*(OFFSET('Game Board'!$G$8:$G$31,0,WQ$1)&gt;=OFFSET('Game Board'!$H$8:$H$31,0,WQ$1))*1)+SUMPRODUCT((OFFSET('Game Board'!$I$8:$I$31,0,WQ$1)=XI11)*(OFFSET('Game Board'!$F$8:$F$31,0,WQ$1)=XI8)*(OFFSET('Game Board'!$G$8:$G$31,0,WQ$1)=OFFSET('Game Board'!$H$8:$H$31,0,WQ$1))*1)+SUMPRODUCT((OFFSET('Game Board'!$F$8:$F$31,0,WQ$1)=XI11)*(OFFSET('Game Board'!$I$8:$I$31,0,WQ$1)=XI9)*(OFFSET('Game Board'!$G$8:$G$31,0,WQ$1)=OFFSET('Game Board'!$H$8:$H$31,0,WQ$1))*1)+SUMPRODUCT((OFFSET('Game Board'!$I$8:$I$31,0,WQ$1)=XI11)*(OFFSET('Game Board'!$F$8:$F$31,0,WQ$1)=XI9)*(OFFSET('Game Board'!$G$8:$G$31,0,WQ$1)=OFFSET('Game Board'!$H$8:$H$31,0,WQ$1))*1)+SUMPRODUCT((OFFSET('Game Board'!$F$8:$F$31,0,WQ$1)=XI11)*(OFFSET('Game Board'!$I$8:$I$31,0,WQ$1)=XI10)*(OFFSET('Game Board'!$G$8:$G$31,0,WQ$1)=OFFSET('Game Board'!$H$8:$H$31,0,WQ$1))*1)+SUMPRODUCT((OFFSET('Game Board'!$I$8:$I$31,0,WQ$1)=XI11)*(OFFSET('Game Board'!$F$8:$F$31,0,WQ$1)=XI10)*(OFFSET('Game Board'!$G$8:$G$31,0,WQ$1)=OFFSET('Game Board'!$H$8:$H$31,0,WQ$1))*1)</f>
        <v>3</v>
      </c>
      <c r="XN11" s="341">
        <f ca="1">SUMPRODUCT((OFFSET('Game Board'!$F$8:$F$31,0,WQ$1)=XI11)*(OFFSET('Game Board'!$I$8:$I$31,0,WQ$1)=XI8)*(OFFSET('Game Board'!$G$8:$G$31,0,WQ$1)&lt;OFFSET('Game Board'!$H$8:$H$31,0,WQ$1))*1)+SUMPRODUCT((OFFSET('Game Board'!$I$8:$I$31,0,WQ$1)=XI11)*(OFFSET('Game Board'!$F$8:$F$31,0,WQ$1)=XI8)*(OFFSET('Game Board'!$H$8:$H$31,0,WQ$1)&lt;OFFSET('Game Board'!$G$8:$G$31,0,WQ$1))*1)+SUMPRODUCT((OFFSET('Game Board'!$F$8:$F$31,0,WQ$1)=XI11)*(OFFSET('Game Board'!$I$8:$I$31,0,WQ$1)=XI9)*(OFFSET('Game Board'!$G$8:$G$31,0,WQ$1)&lt;OFFSET('Game Board'!$H$8:$H$31,0,WQ$1))*1)+SUMPRODUCT((OFFSET('Game Board'!$I$8:$I$31,0,WQ$1)=XI11)*(OFFSET('Game Board'!$F$8:$F$31,0,WQ$1)=XI9)*(OFFSET('Game Board'!$H$8:$H$31,0,WQ$1)&lt;OFFSET('Game Board'!$G$8:$G$31,0,WQ$1))*1)+SUMPRODUCT((OFFSET('Game Board'!$F$8:$F$31,0,WQ$1)=XI11)*(OFFSET('Game Board'!$I$8:$I$31,0,WQ$1)=XI10)*(OFFSET('Game Board'!$G$8:$G$31,0,WQ$1)&lt;OFFSET('Game Board'!$H$8:$H$31,0,WQ$1))*1)+SUMPRODUCT((OFFSET('Game Board'!$I$8:$I$31,0,WQ$1)=XI11)*(OFFSET('Game Board'!$F$8:$F$31,0,WQ$1)=XI10)*(OFFSET('Game Board'!$H$8:$H$31,0,WQ$1)&lt;OFFSET('Game Board'!$G$8:$G$31,0,WQ$1))*1)</f>
        <v>0</v>
      </c>
      <c r="XO11" s="341">
        <f ca="1">SUMIFS(OFFSET('Game Board'!$G$8:$G$31,0,WQ$1),OFFSET('Game Board'!$F$8:$F$31,0,WQ$1),XI11,OFFSET('Game Board'!$I$8:$I$31,0,WQ$1),XI8)+SUMIFS(OFFSET('Game Board'!$G$8:$G$31,0,WQ$1),OFFSET('Game Board'!$F$8:$F$31,0,WQ$1),XI11,OFFSET('Game Board'!$I$8:$I$31,0,WQ$1),XI9)+SUMIFS(OFFSET('Game Board'!$G$8:$G$31,0,WQ$1),OFFSET('Game Board'!$F$8:$F$31,0,WQ$1),XI11,OFFSET('Game Board'!$I$8:$I$31,0,WQ$1),XI10)+SUMIFS(OFFSET('Game Board'!$H$8:$H$31,0,WQ$1),OFFSET('Game Board'!$I$8:$I$31,0,WQ$1),XI11,OFFSET('Game Board'!$F$8:$F$31,0,WQ$1),XI8)+SUMIFS(OFFSET('Game Board'!$H$8:$H$31,0,WQ$1),OFFSET('Game Board'!$I$8:$I$31,0,WQ$1),XI11,OFFSET('Game Board'!$F$8:$F$31,0,WQ$1),XI9)+SUMIFS(OFFSET('Game Board'!$H$8:$H$31,0,WQ$1),OFFSET('Game Board'!$I$8:$I$31,0,WQ$1),XI11,OFFSET('Game Board'!$F$8:$F$31,0,WQ$1),XI10)</f>
        <v>0</v>
      </c>
      <c r="XP11" s="341">
        <f ca="1">SUMIFS(OFFSET('Game Board'!$H$8:$H$31,0,WQ$1),OFFSET('Game Board'!$F$8:$F$31,0,WQ$1),XI11,OFFSET('Game Board'!$I$8:$I$31,0,WQ$1),XI8)+SUMIFS(OFFSET('Game Board'!$H$8:$H$31,0,WQ$1),OFFSET('Game Board'!$F$8:$F$31,0,WQ$1),XI11,OFFSET('Game Board'!$I$8:$I$31,0,WQ$1),XI9)+SUMIFS(OFFSET('Game Board'!$H$8:$H$31,0,WQ$1),OFFSET('Game Board'!$F$8:$F$31,0,WQ$1),XI11,OFFSET('Game Board'!$I$8:$I$31,0,WQ$1),XI10)+SUMIFS(OFFSET('Game Board'!$G$8:$G$31,0,WQ$1),OFFSET('Game Board'!$I$8:$I$31,0,WQ$1),XI11,OFFSET('Game Board'!$F$8:$F$31,0,WQ$1),XI8)+SUMIFS(OFFSET('Game Board'!$G$8:$G$31,0,WQ$1),OFFSET('Game Board'!$I$8:$I$31,0,WQ$1),XI11,OFFSET('Game Board'!$F$8:$F$31,0,WQ$1),XI9)+SUMIFS(OFFSET('Game Board'!$G$8:$G$31,0,WQ$1),OFFSET('Game Board'!$I$8:$I$31,0,WQ$1),XI11,OFFSET('Game Board'!$F$8:$F$31,0,WQ$1),XI10)</f>
        <v>0</v>
      </c>
      <c r="XQ11" s="341">
        <f t="shared" ca="1" si="176"/>
        <v>0</v>
      </c>
      <c r="XR11" s="341">
        <f t="shared" ca="1" si="177"/>
        <v>3</v>
      </c>
      <c r="XS11" s="341">
        <f t="shared" ref="XS11" ca="1" si="1372">IF(XI11&lt;&gt;"",SUMPRODUCT((XH8:XH11=XH11)*(XR8:XR11&gt;XR11)*1),0)</f>
        <v>0</v>
      </c>
      <c r="XT11" s="341">
        <f t="shared" ref="XT11" ca="1" si="1373">IF(XI11&lt;&gt;"",SUMPRODUCT((XS8:XS11=XS11)*(XQ8:XQ11&gt;XQ11)*1),0)</f>
        <v>0</v>
      </c>
      <c r="XU11" s="341">
        <f t="shared" ca="1" si="180"/>
        <v>0</v>
      </c>
      <c r="XV11" s="341">
        <f t="shared" ref="XV11" ca="1" si="1374">IF(XI11&lt;&gt;"",SUMPRODUCT((XU8:XU11=XU11)*(XS8:XS11=XS11)*(XO8:XO11&gt;XO11)*1),0)</f>
        <v>0</v>
      </c>
      <c r="XW11" s="341">
        <f t="shared" ca="1" si="182"/>
        <v>1</v>
      </c>
      <c r="XX11" s="341">
        <f ca="1">SUMPRODUCT((OFFSET('Game Board'!$F$8:$F$31,0,WQ$1)=XJ11)*(OFFSET('Game Board'!$I$8:$I$31,0,WQ$1)=XJ9)*(OFFSET('Game Board'!$G$8:$G$31,0,WQ$1)&gt;OFFSET('Game Board'!$H$8:$H$31,0,WQ$1))*1)+SUMPRODUCT((OFFSET('Game Board'!$I$8:$I$31,0,WQ$1)=XJ11)*(OFFSET('Game Board'!$F$8:$F$31,0,WQ$1)=XJ9)*(OFFSET('Game Board'!$H$8:$H$31,0,WQ$1)&gt;OFFSET('Game Board'!$G$8:$G$31,0,WQ$1))*1)+SUMPRODUCT((OFFSET('Game Board'!$F$8:$F$31,0,WQ$1)=XJ11)*(OFFSET('Game Board'!$I$8:$I$31,0,WQ$1)=XJ10)*(OFFSET('Game Board'!$G$8:$G$31,0,WQ$1)&gt;OFFSET('Game Board'!$H$8:$H$31,0,WQ$1))*1)+SUMPRODUCT((OFFSET('Game Board'!$I$8:$I$31,0,WQ$1)=XJ11)*(OFFSET('Game Board'!$F$8:$F$31,0,WQ$1)=XJ10)*(OFFSET('Game Board'!$H$8:$H$31,0,WQ$1)&gt;OFFSET('Game Board'!$G$8:$G$31,0,WQ$1))*1)</f>
        <v>0</v>
      </c>
      <c r="XY11" s="341">
        <f ca="1">SUMPRODUCT((OFFSET('Game Board'!$F$8:$F$31,0,WQ$1)=XJ11)*(OFFSET('Game Board'!$I$8:$I$31,0,WQ$1)=XJ9)*(OFFSET('Game Board'!$G$8:$G$31,0,WQ$1)=OFFSET('Game Board'!$H$8:$H$31,0,WQ$1))*1)+SUMPRODUCT((OFFSET('Game Board'!$I$8:$I$31,0,WQ$1)=XJ11)*(OFFSET('Game Board'!$F$8:$F$31,0,WQ$1)=XJ9)*(OFFSET('Game Board'!$G$8:$G$31,0,WQ$1)=OFFSET('Game Board'!$H$8:$H$31,0,WQ$1))*1)+SUMPRODUCT((OFFSET('Game Board'!$F$8:$F$31,0,WQ$1)=XJ11)*(OFFSET('Game Board'!$I$8:$I$31,0,WQ$1)=XJ10)*(OFFSET('Game Board'!$G$8:$G$31,0,WQ$1)=OFFSET('Game Board'!$H$8:$H$31,0,WQ$1))*1)+SUMPRODUCT((OFFSET('Game Board'!$I$8:$I$31,0,WQ$1)=XJ11)*(OFFSET('Game Board'!$F$8:$F$31,0,WQ$1)=XJ10)*(OFFSET('Game Board'!$G$8:$G$31,0,WQ$1)=OFFSET('Game Board'!$H$8:$H$31,0,WQ$1))*1)</f>
        <v>0</v>
      </c>
      <c r="XZ11" s="341">
        <f ca="1">SUMPRODUCT((OFFSET('Game Board'!$F$8:$F$31,0,WQ$1)=XJ11)*(OFFSET('Game Board'!$I$8:$I$31,0,WQ$1)=XJ9)*(OFFSET('Game Board'!$G$8:$G$31,0,WQ$1)&lt;OFFSET('Game Board'!$H$8:$H$31,0,WQ$1))*1)+SUMPRODUCT((OFFSET('Game Board'!$I$8:$I$31,0,WQ$1)=XJ11)*(OFFSET('Game Board'!$F$8:$F$31,0,WQ$1)=XJ9)*(OFFSET('Game Board'!$H$8:$H$31,0,WQ$1)&lt;OFFSET('Game Board'!$G$8:$G$31,0,WQ$1))*1)+SUMPRODUCT((OFFSET('Game Board'!$F$8:$F$31,0,WQ$1)=XJ11)*(OFFSET('Game Board'!$I$8:$I$31,0,WQ$1)=XJ10)*(OFFSET('Game Board'!$G$8:$G$31,0,WQ$1)&lt;OFFSET('Game Board'!$H$8:$H$31,0,WQ$1))*1)+SUMPRODUCT((OFFSET('Game Board'!$I$8:$I$31,0,WQ$1)=XJ11)*(OFFSET('Game Board'!$F$8:$F$31,0,WQ$1)=XJ10)*(OFFSET('Game Board'!$H$8:$H$31,0,WQ$1)&lt;OFFSET('Game Board'!$G$8:$G$31,0,WQ$1))*1)</f>
        <v>0</v>
      </c>
      <c r="YA11" s="341">
        <f ca="1">SUMIFS(OFFSET('Game Board'!$G$8:$G$31,0,WQ$1),OFFSET('Game Board'!$F$8:$F$31,0,WQ$1),XJ11,OFFSET('Game Board'!$I$8:$I$31,0,WQ$1),XJ9)+SUMIFS(OFFSET('Game Board'!$G$8:$G$31,0,WQ$1),OFFSET('Game Board'!$F$8:$F$31,0,WQ$1),XJ11,OFFSET('Game Board'!$I$8:$I$31,0,WQ$1),XJ10)+SUMIFS(OFFSET('Game Board'!$H$8:$H$31,0,WQ$1),OFFSET('Game Board'!$I$8:$I$31,0,WQ$1),XJ11,OFFSET('Game Board'!$F$8:$F$31,0,WQ$1),XJ9)+SUMIFS(OFFSET('Game Board'!$H$8:$H$31,0,WQ$1),OFFSET('Game Board'!$I$8:$I$31,0,WQ$1),XJ11,OFFSET('Game Board'!$F$8:$F$31,0,WQ$1),XJ10)</f>
        <v>0</v>
      </c>
      <c r="YB11" s="341">
        <f ca="1">SUMIFS(OFFSET('Game Board'!$G$8:$G$31,0,WQ$1),OFFSET('Game Board'!$F$8:$F$31,0,WQ$1),XJ11,OFFSET('Game Board'!$I$8:$I$31,0,WQ$1),XJ9)+SUMIFS(OFFSET('Game Board'!$G$8:$G$31,0,WQ$1),OFFSET('Game Board'!$F$8:$F$31,0,WQ$1),XJ11,OFFSET('Game Board'!$I$8:$I$31,0,WQ$1),XJ10)+SUMIFS(OFFSET('Game Board'!$H$8:$H$31,0,WQ$1),OFFSET('Game Board'!$I$8:$I$31,0,WQ$1),XJ11,OFFSET('Game Board'!$F$8:$F$31,0,WQ$1),XJ9)+SUMIFS(OFFSET('Game Board'!$H$8:$H$31,0,WQ$1),OFFSET('Game Board'!$I$8:$I$31,0,WQ$1),XJ11,OFFSET('Game Board'!$F$8:$F$31,0,WQ$1),XJ10)</f>
        <v>0</v>
      </c>
      <c r="YC11" s="341">
        <f t="shared" ca="1" si="383"/>
        <v>0</v>
      </c>
      <c r="YD11" s="341">
        <f t="shared" ca="1" si="384"/>
        <v>0</v>
      </c>
      <c r="YE11" s="341">
        <f t="shared" ref="YE11" ca="1" si="1375">IF(XJ11&lt;&gt;"",SUMPRODUCT((XH8:XH11=XH11)*(YD8:YD11&gt;YD11)*1),0)</f>
        <v>0</v>
      </c>
      <c r="YF11" s="341">
        <f t="shared" ref="YF11" ca="1" si="1376">IF(XJ11&lt;&gt;"",SUMPRODUCT((YE8:YE11=YE11)*(YC8:YC11&gt;YC11)*1),0)</f>
        <v>0</v>
      </c>
      <c r="YG11" s="341">
        <f t="shared" ca="1" si="387"/>
        <v>0</v>
      </c>
      <c r="YH11" s="341">
        <f t="shared" ref="YH11" ca="1" si="1377">IF(XJ11&lt;&gt;"",SUMPRODUCT((YG8:YG11=YG11)*(YE8:YE11=YE11)*(YA8:YA11&gt;YA11)*1),0)</f>
        <v>0</v>
      </c>
      <c r="YI11" s="341">
        <f t="shared" ca="1" si="183"/>
        <v>1</v>
      </c>
      <c r="YJ11" s="341">
        <f ca="1">SUMPRODUCT((OFFSET('Game Board'!$F$8:$F$31,0,WQ$1)=XK11)*(OFFSET('Game Board'!$I$8:$I$31,0,WQ$1)=XK10)*(OFFSET('Game Board'!$G$8:$G$31,0,WQ$1)&gt;OFFSET('Game Board'!$H$8:$H$31,0,WQ$1))*1)+SUMPRODUCT((OFFSET('Game Board'!$I$8:$I$31,0,WQ$1)=XK11)*(OFFSET('Game Board'!$F$8:$F$31,0,WQ$1)=XK10)*(OFFSET('Game Board'!$H$8:$H$31,0,WQ$1)&gt;OFFSET('Game Board'!$G$8:$G$31,0,WQ$1))*1)</f>
        <v>0</v>
      </c>
      <c r="YK11" s="341">
        <f ca="1">SUMPRODUCT((OFFSET('Game Board'!$F$8:$F$31,0,WQ$1)=XK11)*(OFFSET('Game Board'!$I$8:$I$31,0,WQ$1)=XK10)*(OFFSET('Game Board'!$G$8:$G$31,0,WQ$1)=OFFSET('Game Board'!$H$8:$H$31,0,WQ$1))*1)+SUMPRODUCT((OFFSET('Game Board'!$I$8:$I$31,0,WQ$1)=XK11)*(OFFSET('Game Board'!$F$8:$F$31,0,WQ$1)=XK10)*(OFFSET('Game Board'!$H$8:$H$31,0,WQ$1)=OFFSET('Game Board'!$G$8:$G$31,0,WQ$1))*1)</f>
        <v>0</v>
      </c>
      <c r="YL11" s="341">
        <f ca="1">SUMPRODUCT((OFFSET('Game Board'!$F$8:$F$31,0,WQ$1)=XK11)*(OFFSET('Game Board'!$I$8:$I$31,0,WQ$1)=XK10)*(OFFSET('Game Board'!$G$8:$G$31,0,WQ$1)&lt;OFFSET('Game Board'!$H$8:$H$31,0,WQ$1))*1)+SUMPRODUCT((OFFSET('Game Board'!$I$8:$I$31,0,WQ$1)=XK11)*(OFFSET('Game Board'!$F$8:$F$31,0,WQ$1)=XK10)*(OFFSET('Game Board'!$H$8:$H$31,0,WQ$1)&lt;OFFSET('Game Board'!$G$8:$G$31,0,WQ$1))*1)</f>
        <v>0</v>
      </c>
      <c r="YM11" s="341">
        <f ca="1">SUMIFS(OFFSET('Game Board'!$G$8:$G$31,0,WQ$1),OFFSET('Game Board'!$F$8:$F$31,0,WQ$1),XK11,OFFSET('Game Board'!$I$8:$I$31,0,WQ$1),XK10)+SUMIFS(OFFSET('Game Board'!$H$8:$H$31,0,WQ$1),OFFSET('Game Board'!$I$8:$I$31,0,WQ$1),XK11,OFFSET('Game Board'!$F$8:$F$31,0,WQ$1),XK10)</f>
        <v>0</v>
      </c>
      <c r="YN11" s="341">
        <f ca="1">SUMIFS(OFFSET('Game Board'!$G$8:$G$31,0,WQ$1),OFFSET('Game Board'!$F$8:$F$31,0,WQ$1),XK11,OFFSET('Game Board'!$I$8:$I$31,0,WQ$1),XK10)+SUMIFS(OFFSET('Game Board'!$H$8:$H$31,0,WQ$1),OFFSET('Game Board'!$I$8:$I$31,0,WQ$1),XK11,OFFSET('Game Board'!$F$8:$F$31,0,WQ$1),XK10)</f>
        <v>0</v>
      </c>
      <c r="YO11" s="341">
        <f t="shared" ca="1" si="1193"/>
        <v>0</v>
      </c>
      <c r="YP11" s="341">
        <f t="shared" ca="1" si="1194"/>
        <v>0</v>
      </c>
      <c r="YQ11" s="341">
        <f t="shared" ref="YQ11" ca="1" si="1378">IF(XK11&lt;&gt;"",SUMPRODUCT((XT8:XT11=XT11)*(YP8:YP11&gt;YP11)*1),0)</f>
        <v>0</v>
      </c>
      <c r="YR11" s="341">
        <f t="shared" ref="YR11" ca="1" si="1379">IF(XK11&lt;&gt;"",SUMPRODUCT((YQ8:YQ11=YQ11)*(YO8:YO11&gt;YO11)*1),0)</f>
        <v>0</v>
      </c>
      <c r="YS11" s="341">
        <f t="shared" ca="1" si="1197"/>
        <v>0</v>
      </c>
      <c r="YT11" s="341">
        <f t="shared" ref="YT11" ca="1" si="1380">IF(XK11&lt;&gt;"",SUMPRODUCT((YS8:YS11=YS11)*(YQ8:YQ11=YQ11)*(YM8:YM11&gt;YM11)*1),0)</f>
        <v>0</v>
      </c>
      <c r="YU11" s="341">
        <f t="shared" ca="1" si="184"/>
        <v>1</v>
      </c>
      <c r="YV11" s="341">
        <f t="shared" ref="YV11" ca="1" si="1381">SUMPRODUCT((YU8:YU11=YU11)*(WX8:WX11&gt;WX11)*1)</f>
        <v>3</v>
      </c>
      <c r="YW11" s="341">
        <f t="shared" ca="1" si="186"/>
        <v>4</v>
      </c>
    </row>
    <row r="12" spans="1:681" x14ac:dyDescent="0.25">
      <c r="A12" s="341">
        <f>INDEX(M4:M35,MATCH(U12,C4:C35,0),0)</f>
        <v>8</v>
      </c>
      <c r="B12" s="341">
        <f t="shared" si="824"/>
        <v>1</v>
      </c>
      <c r="C12" s="341" t="str">
        <f>'Tournament Setup'!D14</f>
        <v>Uzbekistan</v>
      </c>
      <c r="D12" s="341">
        <f t="shared" si="187"/>
        <v>0</v>
      </c>
      <c r="E12" s="341">
        <f>SUMPRODUCT(('Game Board'!$G$8:$G$31&lt;&gt;"")*('Game Board'!$F$8:$F$31=$C12)*('Game Board'!$G$8:$G$31&gt;'Game Board'!$H$8:$H$31)*1)+SUMPRODUCT(('Game Board'!$G$8:$G$31&lt;&gt;"")*('Game Board'!$I$8:$I$31=$C12)*('Game Board'!$H$8:$H$31&gt;'Game Board'!$G$8:$G$31)*1)</f>
        <v>0</v>
      </c>
      <c r="F12" s="341">
        <f>SUMPRODUCT(('Game Board'!$G$8:$G$31&lt;&gt;"")*('Game Board'!$F$8:$F$31=$C12)*('Game Board'!$G$8:$G$31='Game Board'!$H$8:$H$31)*1)+SUMPRODUCT(('Game Board'!$G$8:$G$31&lt;&gt;"")*('Game Board'!$I$8:$I$31=$C12)*('Game Board'!$G$8:$G$31='Game Board'!$H$8:$H$31)*1)</f>
        <v>0</v>
      </c>
      <c r="G12" s="341">
        <f>SUMPRODUCT(('Game Board'!$G$8:$G$31&lt;&gt;"")*('Game Board'!$F$8:$F$31=$C12)*('Game Board'!$G$8:$G$31&lt;'Game Board'!$H$8:$H$31)*1)+SUMPRODUCT(('Game Board'!$G$8:$G$31&lt;&gt;"")*('Game Board'!$I$8:$I$31=$C12)*('Game Board'!$H$8:$H$31&lt;'Game Board'!$G$8:$G$31)*1)</f>
        <v>0</v>
      </c>
      <c r="H12" s="341">
        <f>SUMIF('Game Board'!$F$8:$F$31,$C12,'Game Board'!$G$8:$G$31)+SUMIF('Game Board'!$I$8:$I$31,$C12,'Game Board'!$H$8:$H$31)</f>
        <v>0</v>
      </c>
      <c r="I12" s="341">
        <f>SUMIF('Game Board'!$F$8:$F$31,$C12,'Game Board'!$H$8:$H$31)+SUMIF('Game Board'!$I$8:$I$31,$C12,'Game Board'!$G$8:$G$31)</f>
        <v>0</v>
      </c>
      <c r="J12" s="341">
        <f t="shared" si="188"/>
        <v>0</v>
      </c>
      <c r="K12" s="341">
        <f t="shared" si="189"/>
        <v>0</v>
      </c>
      <c r="L12" s="341">
        <f>'Tournament Setup'!$E14</f>
        <v>8</v>
      </c>
      <c r="M12" s="341">
        <f>IF('Tournament Setup'!$F14&lt;&gt;"",-'Tournament Setup'!$F14,'Tournament Setup'!$E14)</f>
        <v>8</v>
      </c>
      <c r="N12" s="341">
        <f>RANK(K12,K12:K15)</f>
        <v>1</v>
      </c>
      <c r="O12" s="341">
        <f>SUMPRODUCT((N12:N15=N12)*(J12:J15&gt;J12)*1)</f>
        <v>0</v>
      </c>
      <c r="P12" s="341">
        <f t="shared" si="190"/>
        <v>1</v>
      </c>
      <c r="Q12" s="341">
        <f>SUMPRODUCT((N12:N15=N12)*(J12:J15=J12)*(H12:H15&gt;H12)*1)</f>
        <v>0</v>
      </c>
      <c r="R12" s="341">
        <f t="shared" si="191"/>
        <v>1</v>
      </c>
      <c r="S12" s="341">
        <f>RANK(R12,R12:R15,1)+COUNTIF(R12:R12,R12)-1</f>
        <v>1</v>
      </c>
      <c r="T12" s="341">
        <v>1</v>
      </c>
      <c r="U12" s="341" t="str">
        <f t="shared" ref="U12" si="1382">INDEX(C12:C15,MATCH(T12,S12:S15,0),0)</f>
        <v>Uzbekistan</v>
      </c>
      <c r="V12" s="341">
        <f>INDEX(R12:R15,MATCH(U12,C12:C15,0),0)</f>
        <v>1</v>
      </c>
      <c r="W12" s="341" t="str">
        <f t="shared" ref="W12" si="1383">IF(V13=1,U12,"")</f>
        <v>Uzbekistan</v>
      </c>
      <c r="Z12" s="341">
        <f>SUMPRODUCT(('Game Board'!$F$8:$F$31=W12)*('Game Board'!$I$8:$I$31=W13)*('Game Board'!$G$8:$G$31&gt;'Game Board'!$H$8:$H$31)*1)+SUMPRODUCT(('Game Board'!$I$8:$I$31=W12)*('Game Board'!$F$8:$F$31=W13)*('Game Board'!$H$8:$H$31&gt;'Game Board'!$G$8:$G$31)*1)+SUMPRODUCT(('Game Board'!$F$8:$F$31=W12)*('Game Board'!$I$8:$I$31=W14)*('Game Board'!$G$8:$G$31&gt;'Game Board'!$H$8:$H$31)*1)+SUMPRODUCT(('Game Board'!$I$8:$I$31=W12)*('Game Board'!$F$8:$F$31=W14)*('Game Board'!$H$8:$H$31&gt;'Game Board'!$G$8:$G$31)*1)+SUMPRODUCT(('Game Board'!$F$8:$F$31=W12)*('Game Board'!$I$8:$I$31=W15)*('Game Board'!$G$8:$G$31&gt;'Game Board'!$H$8:$H$31)*1)+SUMPRODUCT(('Game Board'!$I$8:$I$31=W12)*('Game Board'!$F$8:$F$31=W15)*('Game Board'!$H$8:$H$31&gt;'Game Board'!$G$8:$G$31)*1)</f>
        <v>0</v>
      </c>
      <c r="AA12" s="341">
        <f>SUMPRODUCT(('Game Board'!$F$8:$F$31=W12)*('Game Board'!$I$8:$I$31=W13)*('Game Board'!$G$8:$G$31='Game Board'!$H$8:$H$31)*1)+SUMPRODUCT(('Game Board'!$I$8:$I$31=W12)*('Game Board'!$F$8:$F$31=W13)*('Game Board'!$G$8:$G$31='Game Board'!$H$8:$H$31)*1)+SUMPRODUCT(('Game Board'!$F$8:$F$31=W12)*('Game Board'!$I$8:$I$31=W14)*('Game Board'!$G$8:$G$31='Game Board'!$H$8:$H$31)*1)+SUMPRODUCT(('Game Board'!$I$8:$I$31=W12)*('Game Board'!$F$8:$F$31=W14)*('Game Board'!$G$8:$G$31='Game Board'!$H$8:$H$31)*1)+SUMPRODUCT(('Game Board'!$F$8:$F$31=W12)*('Game Board'!$I$8:$I$31=W15)*('Game Board'!$G$8:$G$31='Game Board'!$H$8:$H$31)*1)+SUMPRODUCT(('Game Board'!$I$8:$I$31=W12)*('Game Board'!$F$8:$F$31=W15)*('Game Board'!$G$8:$G$31='Game Board'!$H$8:$H$31)*1)</f>
        <v>3</v>
      </c>
      <c r="AB12" s="341">
        <f>SUMPRODUCT(('Game Board'!$F$8:$F$31=W12)*('Game Board'!$I$8:$I$31=W13)*('Game Board'!$G$8:$G$31&lt;'Game Board'!$H$8:$H$31)*1)+SUMPRODUCT(('Game Board'!$I$8:$I$31=W12)*('Game Board'!$F$8:$F$31=W13)*('Game Board'!$H$8:$H$31&lt;'Game Board'!$G$8:$G$31)*1)+SUMPRODUCT(('Game Board'!$F$8:$F$31=W12)*('Game Board'!$I$8:$I$31=W14)*('Game Board'!$G$8:$G$31&lt;'Game Board'!$H$8:$H$31)*1)+SUMPRODUCT(('Game Board'!$I$8:$I$31=W12)*('Game Board'!$F$8:$F$31=W14)*('Game Board'!$H$8:$H$31&lt;'Game Board'!$G$8:$G$31)*1)+SUMPRODUCT(('Game Board'!$F$8:$F$31=W12)*('Game Board'!$I$8:$I$31=W15)*('Game Board'!$G$8:$G$31&lt;'Game Board'!$H$8:$H$31)*1)+SUMPRODUCT(('Game Board'!$I$8:$I$31=W12)*('Game Board'!$F$8:$F$31=W15)*('Game Board'!$H$8:$H$31&lt;'Game Board'!$G$8:$G$31)*1)</f>
        <v>0</v>
      </c>
      <c r="AC12" s="341">
        <f>SUMIFS('Game Board'!$G$8:$G$31,'Game Board'!$F$8:$F$31,W12,'Game Board'!$I$8:$I$31,W13)+SUMIFS('Game Board'!$G$8:$G$31,'Game Board'!$F$8:$F$31,W12,'Game Board'!$I$8:$I$31,W14)+SUMIFS('Game Board'!$G$8:$G$31,'Game Board'!$F$8:$F$31,W12,'Game Board'!$I$8:$I$31,W15)+SUMIFS('Game Board'!$H$8:$H$31,'Game Board'!$I$8:$I$31,W12,'Game Board'!$F$8:$F$31,W13)+SUMIFS('Game Board'!$H$8:$H$31,'Game Board'!$I$8:$I$31,W12,'Game Board'!$F$8:$F$31,W14)+SUMIFS('Game Board'!$H$8:$H$31,'Game Board'!$I$8:$I$31,W12,'Game Board'!$F$8:$F$31,W15)</f>
        <v>0</v>
      </c>
      <c r="AD12" s="341">
        <f>SUMIFS('Game Board'!$H$8:$H$31,'Game Board'!$F$8:$F$31,W12,'Game Board'!$I$8:$I$31,W13)+SUMIFS('Game Board'!$H$8:$H$31,'Game Board'!$F$8:$F$31,W12,'Game Board'!$I$8:$I$31,W14)+SUMIFS('Game Board'!$H$8:$H$31,'Game Board'!$F$8:$F$31,W12,'Game Board'!$I$8:$I$31,W15)+SUMIFS('Game Board'!$G$8:$G$31,'Game Board'!$I$8:$I$31,W12,'Game Board'!$F$8:$F$31,W13)+SUMIFS('Game Board'!$G$8:$G$31,'Game Board'!$I$8:$I$31,W12,'Game Board'!$F$8:$F$31,W14)+SUMIFS('Game Board'!$G$8:$G$31,'Game Board'!$I$8:$I$31,W12,'Game Board'!$F$8:$F$31,W15)</f>
        <v>0</v>
      </c>
      <c r="AE12" s="341">
        <f t="shared" si="192"/>
        <v>0</v>
      </c>
      <c r="AF12" s="341">
        <f t="shared" si="193"/>
        <v>3</v>
      </c>
      <c r="AG12" s="341">
        <f t="shared" ref="AG12" si="1384">IF(W12&lt;&gt;"",SUMPRODUCT((V12:V15=V12)*(AF12:AF15&gt;AF12)*1),0)</f>
        <v>0</v>
      </c>
      <c r="AH12" s="341">
        <f t="shared" ref="AH12" si="1385">IF(W12&lt;&gt;"",SUMPRODUCT((AG12:AG15=AG12)*(AE12:AE15&gt;AE12)*1),0)</f>
        <v>0</v>
      </c>
      <c r="AI12" s="341">
        <f t="shared" si="0"/>
        <v>0</v>
      </c>
      <c r="AJ12" s="341">
        <f t="shared" ref="AJ12" si="1386">IF(W12&lt;&gt;"",SUMPRODUCT((AI12:AI15=AI12)*(AG12:AG15=AG12)*(AC12:AC15&gt;AC12)*1),0)</f>
        <v>0</v>
      </c>
      <c r="AK12" s="341">
        <f t="shared" si="194"/>
        <v>1</v>
      </c>
      <c r="AL12" s="341">
        <v>0</v>
      </c>
      <c r="AM12" s="341">
        <v>0</v>
      </c>
      <c r="AN12" s="341">
        <v>0</v>
      </c>
      <c r="AO12" s="341">
        <v>0</v>
      </c>
      <c r="AP12" s="341">
        <v>0</v>
      </c>
      <c r="AQ12" s="341">
        <f t="shared" si="195"/>
        <v>0</v>
      </c>
      <c r="AR12" s="341">
        <f t="shared" si="196"/>
        <v>0</v>
      </c>
      <c r="AS12" s="341">
        <v>0</v>
      </c>
      <c r="AT12" s="341">
        <v>0</v>
      </c>
      <c r="AU12" s="341">
        <f t="shared" si="197"/>
        <v>0</v>
      </c>
      <c r="AV12" s="341">
        <v>0</v>
      </c>
      <c r="AW12" s="341">
        <f t="shared" si="198"/>
        <v>1</v>
      </c>
      <c r="AX12" s="341">
        <v>0</v>
      </c>
      <c r="AY12" s="341">
        <v>0</v>
      </c>
      <c r="AZ12" s="341">
        <v>0</v>
      </c>
      <c r="BA12" s="341">
        <v>0</v>
      </c>
      <c r="BB12" s="341">
        <v>0</v>
      </c>
      <c r="BC12" s="341">
        <v>0</v>
      </c>
      <c r="BD12" s="341">
        <v>0</v>
      </c>
      <c r="BE12" s="341">
        <v>0</v>
      </c>
      <c r="BF12" s="341">
        <v>0</v>
      </c>
      <c r="BG12" s="341">
        <v>0</v>
      </c>
      <c r="BH12" s="341">
        <v>0</v>
      </c>
      <c r="BI12" s="341">
        <f t="shared" si="392"/>
        <v>1</v>
      </c>
      <c r="BJ12" s="341">
        <f>SUMPRODUCT((BI12:BI15=BI12)*(A12:A15&gt;A12)*1)</f>
        <v>0</v>
      </c>
      <c r="BK12" s="341">
        <f t="shared" si="199"/>
        <v>1</v>
      </c>
      <c r="BL12" s="341" t="str">
        <f t="shared" si="200"/>
        <v>Uzbekistan</v>
      </c>
      <c r="BM12" s="341">
        <f t="shared" ca="1" si="201"/>
        <v>0</v>
      </c>
      <c r="BN12" s="341">
        <f ca="1">SUMPRODUCT((OFFSET('Game Board'!$G$8:$G$31,0,BN$1)&lt;&gt;"")*(OFFSET('Game Board'!$F$8:$F$31,0,BN$1)=$C12)*(OFFSET('Game Board'!$G$8:$G$31,0,BN$1)&gt;OFFSET('Game Board'!$H$8:$H$31,0,BN$1))*1)+SUMPRODUCT((OFFSET('Game Board'!$G$8:$G$31,0,BN$1)&lt;&gt;"")*(OFFSET('Game Board'!$I$8:$I$31,0,BN$1)=$C12)*(OFFSET('Game Board'!$H$8:$H$31,0,BN$1)&gt;OFFSET('Game Board'!$G$8:$G$31,0,BN$1))*1)</f>
        <v>0</v>
      </c>
      <c r="BO12" s="341">
        <f ca="1">SUMPRODUCT((OFFSET('Game Board'!$G$8:$G$31,0,BN$1)&lt;&gt;"")*(OFFSET('Game Board'!$F$8:$F$31,0,BN$1)=$C12)*(OFFSET('Game Board'!$G$8:$G$31,0,BN$1)=OFFSET('Game Board'!$H$8:$H$31,0,BN$1))*1)+SUMPRODUCT((OFFSET('Game Board'!$G$8:$G$31,0,BN$1)&lt;&gt;"")*(OFFSET('Game Board'!$I$8:$I$31,0,BN$1)=$C12)*(OFFSET('Game Board'!$G$8:$G$31,0,BN$1)=OFFSET('Game Board'!$H$8:$H$31,0,BN$1))*1)</f>
        <v>0</v>
      </c>
      <c r="BP12" s="341">
        <f ca="1">SUMPRODUCT((OFFSET('Game Board'!$G$8:$G$31,0,BN$1)&lt;&gt;"")*(OFFSET('Game Board'!$F$8:$F$31,0,BN$1)=$C12)*(OFFSET('Game Board'!$G$8:$G$31,0,BN$1)&lt;OFFSET('Game Board'!$H$8:$H$31,0,BN$1))*1)+SUMPRODUCT((OFFSET('Game Board'!$G$8:$G$31,0,BN$1)&lt;&gt;"")*(OFFSET('Game Board'!$I$8:$I$31,0,BN$1)=$C12)*(OFFSET('Game Board'!$H$8:$H$31,0,BN$1)&lt;OFFSET('Game Board'!$G$8:$G$31,0,BN$1))*1)</f>
        <v>0</v>
      </c>
      <c r="BQ12" s="341">
        <f ca="1">SUMIF(OFFSET('Game Board'!$F$8:$F$31,0,BN$1),$C12,OFFSET('Game Board'!$G$8:$G$31,0,BN$1))+SUMIF(OFFSET('Game Board'!$I$8:$I$31,0,BN$1),$C12,OFFSET('Game Board'!$H$8:$H$31,0,BN$1))</f>
        <v>0</v>
      </c>
      <c r="BR12" s="341">
        <f ca="1">SUMIF(OFFSET('Game Board'!$F$8:$F$31,0,BN$1),$C12,OFFSET('Game Board'!$H$8:$H$31,0,BN$1))+SUMIF(OFFSET('Game Board'!$I$8:$I$31,0,BN$1),$C12,OFFSET('Game Board'!$G$8:$G$31,0,BN$1))</f>
        <v>0</v>
      </c>
      <c r="BS12" s="341">
        <f t="shared" ca="1" si="202"/>
        <v>0</v>
      </c>
      <c r="BT12" s="341">
        <f t="shared" ca="1" si="203"/>
        <v>0</v>
      </c>
      <c r="BU12" s="341">
        <f t="shared" ca="1" si="204"/>
        <v>8</v>
      </c>
      <c r="BV12" s="341">
        <f>'Tournament Setup'!$F14</f>
        <v>0</v>
      </c>
      <c r="BW12" s="341">
        <f ca="1">RANK(BT12,BT12:BT15)</f>
        <v>1</v>
      </c>
      <c r="BX12" s="341">
        <f ca="1">SUMPRODUCT((BW12:BW15=BW12)*(BS12:BS15&gt;BS12)*1)</f>
        <v>0</v>
      </c>
      <c r="BY12" s="341">
        <f t="shared" ca="1" si="205"/>
        <v>1</v>
      </c>
      <c r="BZ12" s="341">
        <f ca="1">SUMPRODUCT((BW12:BW15=BW12)*(BS12:BS15=BS12)*(BQ12:BQ15&gt;BQ12)*1)</f>
        <v>0</v>
      </c>
      <c r="CA12" s="341">
        <f t="shared" ca="1" si="206"/>
        <v>1</v>
      </c>
      <c r="CB12" s="341">
        <f ca="1">RANK(CA12,CA12:CA15,1)+COUNTIF(CA12:CA12,CA12)-1</f>
        <v>1</v>
      </c>
      <c r="CC12" s="341">
        <v>1</v>
      </c>
      <c r="CD12" s="341" t="str">
        <f t="shared" ref="CD12" ca="1" si="1387">INDEX(BL12:BL15,MATCH(CC12,CB12:CB15,0),0)</f>
        <v>Uzbekistan</v>
      </c>
      <c r="CE12" s="341">
        <f ca="1">INDEX(CA12:CA15,MATCH(CD12,BL12:BL15,0),0)</f>
        <v>1</v>
      </c>
      <c r="CF12" s="341" t="str">
        <f t="shared" ref="CF12" ca="1" si="1388">IF(CE13=1,CD12,"")</f>
        <v>Uzbekistan</v>
      </c>
      <c r="CI12" s="341">
        <f ca="1">SUMPRODUCT((OFFSET('Game Board'!$F$8:$F$31,0,BN$1)=CF12)*(OFFSET('Game Board'!$I$8:$I$31,0,BN$1)=CF13)*(OFFSET('Game Board'!$G$8:$G$31,0,BN$1)&gt;OFFSET('Game Board'!$H$8:$H$31,0,BN$1))*1)+SUMPRODUCT((OFFSET('Game Board'!$I$8:$I$31,0,BN$1)=CF12)*(OFFSET('Game Board'!$F$8:$F$31,0,BN$1)=CF13)*(OFFSET('Game Board'!$H$8:$H$31,0,BN$1)&gt;OFFSET('Game Board'!$G$8:$G$31,0,BN$1))*1)+SUMPRODUCT((OFFSET('Game Board'!$F$8:$F$31,0,BN$1)=CF12)*(OFFSET('Game Board'!$I$8:$I$31,0,BN$1)=CF14)*(OFFSET('Game Board'!$G$8:$G$31,0,BN$1)&gt;OFFSET('Game Board'!$H$8:$H$31,0,BN$1))*1)+SUMPRODUCT((OFFSET('Game Board'!$I$8:$I$31,0,BN$1)=CF12)*(OFFSET('Game Board'!$F$8:$F$31,0,BN$1)=CF14)*(OFFSET('Game Board'!$H$8:$H$31,0,BN$1)&gt;OFFSET('Game Board'!$G$8:$G$31,0,BN$1))*1)+SUMPRODUCT((OFFSET('Game Board'!$F$8:$F$31,0,BN$1)=CF12)*(OFFSET('Game Board'!$I$8:$I$31,0,BN$1)=CF15)*(OFFSET('Game Board'!$G$8:$G$31,0,BN$1)&gt;OFFSET('Game Board'!$H$8:$H$31,0,BN$1))*1)+SUMPRODUCT((OFFSET('Game Board'!$I$8:$I$31,0,BN$1)=CF12)*(OFFSET('Game Board'!$F$8:$F$31,0,BN$1)=CF15)*(OFFSET('Game Board'!$H$8:$H$31,0,BN$1)&gt;OFFSET('Game Board'!$G$8:$G$31,0,BN$1))*1)</f>
        <v>0</v>
      </c>
      <c r="CJ12" s="341">
        <f ca="1">SUMPRODUCT((OFFSET('Game Board'!$F$8:$F$31,0,BN$1)=CF12)*(OFFSET('Game Board'!$I$8:$I$31,0,BN$1)=CF13)*(OFFSET('Game Board'!$G$8:$G$31,0,BN$1)=OFFSET('Game Board'!$H$8:$H$31,0,BN$1))*1)+SUMPRODUCT((OFFSET('Game Board'!$I$8:$I$31,0,BN$1)=CF12)*(OFFSET('Game Board'!$F$8:$F$31,0,BN$1)=CF13)*(OFFSET('Game Board'!$G$8:$G$31,0,BN$1)=OFFSET('Game Board'!$H$8:$H$31,0,BN$1))*1)+SUMPRODUCT((OFFSET('Game Board'!$F$8:$F$31,0,BN$1)=CF12)*(OFFSET('Game Board'!$I$8:$I$31,0,BN$1)=CF14)*(OFFSET('Game Board'!$G$8:$G$31,0,BN$1)=OFFSET('Game Board'!$H$8:$H$31,0,BN$1))*1)+SUMPRODUCT((OFFSET('Game Board'!$I$8:$I$31,0,BN$1)=CF12)*(OFFSET('Game Board'!$F$8:$F$31,0,BN$1)=CF14)*(OFFSET('Game Board'!$G$8:$G$31,0,BN$1)=OFFSET('Game Board'!$H$8:$H$31,0,BN$1))*1)+SUMPRODUCT((OFFSET('Game Board'!$F$8:$F$31,0,BN$1)=CF12)*(OFFSET('Game Board'!$I$8:$I$31,0,BN$1)=CF15)*(OFFSET('Game Board'!$G$8:$G$31,0,BN$1)=OFFSET('Game Board'!$H$8:$H$31,0,BN$1))*1)+SUMPRODUCT((OFFSET('Game Board'!$I$8:$I$31,0,BN$1)=CF12)*(OFFSET('Game Board'!$F$8:$F$31,0,BN$1)=CF15)*(OFFSET('Game Board'!$G$8:$G$31,0,BN$1)=OFFSET('Game Board'!$H$8:$H$31,0,BN$1))*1)</f>
        <v>3</v>
      </c>
      <c r="CK12" s="341">
        <f ca="1">SUMPRODUCT((OFFSET('Game Board'!$F$8:$F$31,0,BN$1)=CF12)*(OFFSET('Game Board'!$I$8:$I$31,0,BN$1)=CF13)*(OFFSET('Game Board'!$G$8:$G$31,0,BN$1)&lt;OFFSET('Game Board'!$H$8:$H$31,0,BN$1))*1)+SUMPRODUCT((OFFSET('Game Board'!$I$8:$I$31,0,BN$1)=CF12)*(OFFSET('Game Board'!$F$8:$F$31,0,BN$1)=CF13)*(OFFSET('Game Board'!$H$8:$H$31,0,BN$1)&lt;OFFSET('Game Board'!$G$8:$G$31,0,BN$1))*1)+SUMPRODUCT((OFFSET('Game Board'!$F$8:$F$31,0,BN$1)=CF12)*(OFFSET('Game Board'!$I$8:$I$31,0,BN$1)=CF14)*(OFFSET('Game Board'!$G$8:$G$31,0,BN$1)&lt;OFFSET('Game Board'!$H$8:$H$31,0,BN$1))*1)+SUMPRODUCT((OFFSET('Game Board'!$I$8:$I$31,0,BN$1)=CF12)*(OFFSET('Game Board'!$F$8:$F$31,0,BN$1)=CF14)*(OFFSET('Game Board'!$H$8:$H$31,0,BN$1)&lt;OFFSET('Game Board'!$G$8:$G$31,0,BN$1))*1)+SUMPRODUCT((OFFSET('Game Board'!$F$8:$F$31,0,BN$1)=CF12)*(OFFSET('Game Board'!$I$8:$I$31,0,BN$1)=CF15)*(OFFSET('Game Board'!$G$8:$G$31,0,BN$1)&lt;OFFSET('Game Board'!$H$8:$H$31,0,BN$1))*1)+SUMPRODUCT((OFFSET('Game Board'!$I$8:$I$31,0,BN$1)=CF12)*(OFFSET('Game Board'!$F$8:$F$31,0,BN$1)=CF15)*(OFFSET('Game Board'!$H$8:$H$31,0,BN$1)&lt;OFFSET('Game Board'!$G$8:$G$31,0,BN$1))*1)</f>
        <v>0</v>
      </c>
      <c r="CL12" s="341">
        <f ca="1">SUMIFS(OFFSET('Game Board'!$G$8:$G$31,0,BN$1),OFFSET('Game Board'!$F$8:$F$31,0,BN$1),CF12,OFFSET('Game Board'!$I$8:$I$31,0,BN$1),CF13)+SUMIFS(OFFSET('Game Board'!$G$8:$G$31,0,BN$1),OFFSET('Game Board'!$F$8:$F$31,0,BN$1),CF12,OFFSET('Game Board'!$I$8:$I$31,0,BN$1),CF14)+SUMIFS(OFFSET('Game Board'!$G$8:$G$31,0,BN$1),OFFSET('Game Board'!$F$8:$F$31,0,BN$1),CF12,OFFSET('Game Board'!$I$8:$I$31,0,BN$1),CF15)+SUMIFS(OFFSET('Game Board'!$H$8:$H$31,0,BN$1),OFFSET('Game Board'!$I$8:$I$31,0,BN$1),CF12,OFFSET('Game Board'!$F$8:$F$31,0,BN$1),CF13)+SUMIFS(OFFSET('Game Board'!$H$8:$H$31,0,BN$1),OFFSET('Game Board'!$I$8:$I$31,0,BN$1),CF12,OFFSET('Game Board'!$F$8:$F$31,0,BN$1),CF14)+SUMIFS(OFFSET('Game Board'!$H$8:$H$31,0,BN$1),OFFSET('Game Board'!$I$8:$I$31,0,BN$1),CF12,OFFSET('Game Board'!$F$8:$F$31,0,BN$1),CF15)</f>
        <v>0</v>
      </c>
      <c r="CM12" s="341">
        <f ca="1">SUMIFS(OFFSET('Game Board'!$H$8:$H$31,0,BN$1),OFFSET('Game Board'!$F$8:$F$31,0,BN$1),CF12,OFFSET('Game Board'!$I$8:$I$31,0,BN$1),CF13)+SUMIFS(OFFSET('Game Board'!$H$8:$H$31,0,BN$1),OFFSET('Game Board'!$F$8:$F$31,0,BN$1),CF12,OFFSET('Game Board'!$I$8:$I$31,0,BN$1),CF14)+SUMIFS(OFFSET('Game Board'!$H$8:$H$31,0,BN$1),OFFSET('Game Board'!$F$8:$F$31,0,BN$1),CF12,OFFSET('Game Board'!$I$8:$I$31,0,BN$1),CF15)+SUMIFS(OFFSET('Game Board'!$G$8:$G$31,0,BN$1),OFFSET('Game Board'!$I$8:$I$31,0,BN$1),CF12,OFFSET('Game Board'!$F$8:$F$31,0,BN$1),CF13)+SUMIFS(OFFSET('Game Board'!$G$8:$G$31,0,BN$1),OFFSET('Game Board'!$I$8:$I$31,0,BN$1),CF12,OFFSET('Game Board'!$F$8:$F$31,0,BN$1),CF14)+SUMIFS(OFFSET('Game Board'!$G$8:$G$31,0,BN$1),OFFSET('Game Board'!$I$8:$I$31,0,BN$1),CF12,OFFSET('Game Board'!$F$8:$F$31,0,BN$1),CF15)</f>
        <v>0</v>
      </c>
      <c r="CN12" s="341">
        <f t="shared" ca="1" si="207"/>
        <v>0</v>
      </c>
      <c r="CO12" s="341">
        <f t="shared" ca="1" si="208"/>
        <v>3</v>
      </c>
      <c r="CP12" s="341">
        <f t="shared" ref="CP12" ca="1" si="1389">IF(CF12&lt;&gt;"",SUMPRODUCT((CE12:CE15=CE12)*(CO12:CO15&gt;CO12)*1),0)</f>
        <v>0</v>
      </c>
      <c r="CQ12" s="341">
        <f t="shared" ref="CQ12" ca="1" si="1390">IF(CF12&lt;&gt;"",SUMPRODUCT((CP12:CP15=CP12)*(CN12:CN15&gt;CN12)*1),0)</f>
        <v>0</v>
      </c>
      <c r="CR12" s="341">
        <f t="shared" ca="1" si="1"/>
        <v>0</v>
      </c>
      <c r="CS12" s="341">
        <f t="shared" ref="CS12" ca="1" si="1391">IF(CF12&lt;&gt;"",SUMPRODUCT((CR12:CR15=CR12)*(CP12:CP15=CP12)*(CL12:CL15&gt;CL12)*1),0)</f>
        <v>0</v>
      </c>
      <c r="CT12" s="341">
        <f t="shared" ca="1" si="209"/>
        <v>1</v>
      </c>
      <c r="CU12" s="341">
        <v>0</v>
      </c>
      <c r="CV12" s="341">
        <v>0</v>
      </c>
      <c r="CW12" s="341">
        <v>0</v>
      </c>
      <c r="CX12" s="341">
        <v>0</v>
      </c>
      <c r="CY12" s="341">
        <v>0</v>
      </c>
      <c r="CZ12" s="341">
        <f t="shared" si="210"/>
        <v>0</v>
      </c>
      <c r="DA12" s="341">
        <f t="shared" si="211"/>
        <v>0</v>
      </c>
      <c r="DB12" s="341">
        <v>0</v>
      </c>
      <c r="DC12" s="341">
        <v>0</v>
      </c>
      <c r="DD12" s="341">
        <f t="shared" si="212"/>
        <v>0</v>
      </c>
      <c r="DE12" s="341">
        <v>0</v>
      </c>
      <c r="DF12" s="341">
        <f t="shared" ca="1" si="213"/>
        <v>1</v>
      </c>
      <c r="DG12" s="341">
        <v>0</v>
      </c>
      <c r="DH12" s="341">
        <v>0</v>
      </c>
      <c r="DI12" s="341">
        <v>0</v>
      </c>
      <c r="DJ12" s="341">
        <v>0</v>
      </c>
      <c r="DK12" s="341">
        <v>0</v>
      </c>
      <c r="DL12" s="341">
        <v>0</v>
      </c>
      <c r="DM12" s="341">
        <v>0</v>
      </c>
      <c r="DN12" s="341">
        <v>0</v>
      </c>
      <c r="DO12" s="341">
        <v>0</v>
      </c>
      <c r="DP12" s="341">
        <v>0</v>
      </c>
      <c r="DQ12" s="341">
        <v>0</v>
      </c>
      <c r="DR12" s="341">
        <f t="shared" ca="1" si="395"/>
        <v>1</v>
      </c>
      <c r="DS12" s="341">
        <f t="shared" ref="DS12" ca="1" si="1392">SUMPRODUCT((DR12:DR15=DR12)*(BU12:BU15&gt;BU12)*1)</f>
        <v>0</v>
      </c>
      <c r="DT12" s="341">
        <f t="shared" ca="1" si="214"/>
        <v>1</v>
      </c>
      <c r="DU12" s="341" t="str">
        <f t="shared" si="215"/>
        <v>Uzbekistan</v>
      </c>
      <c r="DV12" s="341">
        <f t="shared" ca="1" si="216"/>
        <v>0</v>
      </c>
      <c r="DW12" s="341">
        <f ca="1">SUMPRODUCT((OFFSET('Game Board'!$G$8:$G$31,0,DW$1)&lt;&gt;"")*(OFFSET('Game Board'!$F$8:$F$31,0,DW$1)=$C12)*(OFFSET('Game Board'!$G$8:$G$31,0,DW$1)&gt;OFFSET('Game Board'!$H$8:$H$31,0,DW$1))*1)+SUMPRODUCT((OFFSET('Game Board'!$G$8:$G$31,0,DW$1)&lt;&gt;"")*(OFFSET('Game Board'!$I$8:$I$31,0,DW$1)=$C12)*(OFFSET('Game Board'!$H$8:$H$31,0,DW$1)&gt;OFFSET('Game Board'!$G$8:$G$31,0,DW$1))*1)</f>
        <v>0</v>
      </c>
      <c r="DX12" s="341">
        <f ca="1">SUMPRODUCT((OFFSET('Game Board'!$G$8:$G$31,0,DW$1)&lt;&gt;"")*(OFFSET('Game Board'!$F$8:$F$31,0,DW$1)=$C12)*(OFFSET('Game Board'!$G$8:$G$31,0,DW$1)=OFFSET('Game Board'!$H$8:$H$31,0,DW$1))*1)+SUMPRODUCT((OFFSET('Game Board'!$G$8:$G$31,0,DW$1)&lt;&gt;"")*(OFFSET('Game Board'!$I$8:$I$31,0,DW$1)=$C12)*(OFFSET('Game Board'!$G$8:$G$31,0,DW$1)=OFFSET('Game Board'!$H$8:$H$31,0,DW$1))*1)</f>
        <v>0</v>
      </c>
      <c r="DY12" s="341">
        <f ca="1">SUMPRODUCT((OFFSET('Game Board'!$G$8:$G$31,0,DW$1)&lt;&gt;"")*(OFFSET('Game Board'!$F$8:$F$31,0,DW$1)=$C12)*(OFFSET('Game Board'!$G$8:$G$31,0,DW$1)&lt;OFFSET('Game Board'!$H$8:$H$31,0,DW$1))*1)+SUMPRODUCT((OFFSET('Game Board'!$G$8:$G$31,0,DW$1)&lt;&gt;"")*(OFFSET('Game Board'!$I$8:$I$31,0,DW$1)=$C12)*(OFFSET('Game Board'!$H$8:$H$31,0,DW$1)&lt;OFFSET('Game Board'!$G$8:$G$31,0,DW$1))*1)</f>
        <v>0</v>
      </c>
      <c r="DZ12" s="341">
        <f ca="1">SUMIF(OFFSET('Game Board'!$F$8:$F$31,0,DW$1),$C12,OFFSET('Game Board'!$G$8:$G$31,0,DW$1))+SUMIF(OFFSET('Game Board'!$I$8:$I$31,0,DW$1),$C12,OFFSET('Game Board'!$H$8:$H$31,0,DW$1))</f>
        <v>0</v>
      </c>
      <c r="EA12" s="341">
        <f ca="1">SUMIF(OFFSET('Game Board'!$F$8:$F$31,0,DW$1),$C12,OFFSET('Game Board'!$H$8:$H$31,0,DW$1))+SUMIF(OFFSET('Game Board'!$I$8:$I$31,0,DW$1),$C12,OFFSET('Game Board'!$G$8:$G$31,0,DW$1))</f>
        <v>0</v>
      </c>
      <c r="EB12" s="341">
        <f t="shared" ca="1" si="217"/>
        <v>0</v>
      </c>
      <c r="EC12" s="341">
        <f t="shared" ca="1" si="218"/>
        <v>0</v>
      </c>
      <c r="ED12" s="341">
        <f t="shared" ca="1" si="219"/>
        <v>8</v>
      </c>
      <c r="EE12" s="341">
        <f>'Tournament Setup'!$F14</f>
        <v>0</v>
      </c>
      <c r="EF12" s="341">
        <f ca="1">RANK(EC12,EC12:EC15)</f>
        <v>1</v>
      </c>
      <c r="EG12" s="341">
        <f ca="1">SUMPRODUCT((EF12:EF15=EF12)*(EB12:EB15&gt;EB12)*1)</f>
        <v>0</v>
      </c>
      <c r="EH12" s="341">
        <f t="shared" ca="1" si="220"/>
        <v>1</v>
      </c>
      <c r="EI12" s="341">
        <f ca="1">SUMPRODUCT((EF12:EF15=EF12)*(EB12:EB15=EB12)*(DZ12:DZ15&gt;DZ12)*1)</f>
        <v>0</v>
      </c>
      <c r="EJ12" s="341">
        <f t="shared" ca="1" si="221"/>
        <v>1</v>
      </c>
      <c r="EK12" s="341">
        <f ca="1">RANK(EJ12,EJ12:EJ15,1)+COUNTIF(EJ12:EJ12,EJ12)-1</f>
        <v>1</v>
      </c>
      <c r="EL12" s="341">
        <v>1</v>
      </c>
      <c r="EM12" s="341" t="str">
        <f t="shared" ref="EM12" ca="1" si="1393">INDEX(DU12:DU15,MATCH(EL12,EK12:EK15,0),0)</f>
        <v>Uzbekistan</v>
      </c>
      <c r="EN12" s="341">
        <f ca="1">INDEX(EJ12:EJ15,MATCH(EM12,DU12:DU15,0),0)</f>
        <v>1</v>
      </c>
      <c r="EO12" s="341" t="str">
        <f t="shared" ref="EO12" ca="1" si="1394">IF(EN13=1,EM12,"")</f>
        <v>Uzbekistan</v>
      </c>
      <c r="ER12" s="341">
        <f ca="1">SUMPRODUCT((OFFSET('Game Board'!$F$8:$F$31,0,DW$1)=EO12)*(OFFSET('Game Board'!$I$8:$I$31,0,DW$1)=EO13)*(OFFSET('Game Board'!$G$8:$G$31,0,DW$1)&gt;OFFSET('Game Board'!$H$8:$H$31,0,DW$1))*1)+SUMPRODUCT((OFFSET('Game Board'!$I$8:$I$31,0,DW$1)=EO12)*(OFFSET('Game Board'!$F$8:$F$31,0,DW$1)=EO13)*(OFFSET('Game Board'!$H$8:$H$31,0,DW$1)&gt;OFFSET('Game Board'!$G$8:$G$31,0,DW$1))*1)+SUMPRODUCT((OFFSET('Game Board'!$F$8:$F$31,0,DW$1)=EO12)*(OFFSET('Game Board'!$I$8:$I$31,0,DW$1)=EO14)*(OFFSET('Game Board'!$G$8:$G$31,0,DW$1)&gt;OFFSET('Game Board'!$H$8:$H$31,0,DW$1))*1)+SUMPRODUCT((OFFSET('Game Board'!$I$8:$I$31,0,DW$1)=EO12)*(OFFSET('Game Board'!$F$8:$F$31,0,DW$1)=EO14)*(OFFSET('Game Board'!$H$8:$H$31,0,DW$1)&gt;OFFSET('Game Board'!$G$8:$G$31,0,DW$1))*1)+SUMPRODUCT((OFFSET('Game Board'!$F$8:$F$31,0,DW$1)=EO12)*(OFFSET('Game Board'!$I$8:$I$31,0,DW$1)=EO15)*(OFFSET('Game Board'!$G$8:$G$31,0,DW$1)&gt;OFFSET('Game Board'!$H$8:$H$31,0,DW$1))*1)+SUMPRODUCT((OFFSET('Game Board'!$I$8:$I$31,0,DW$1)=EO12)*(OFFSET('Game Board'!$F$8:$F$31,0,DW$1)=EO15)*(OFFSET('Game Board'!$H$8:$H$31,0,DW$1)&gt;OFFSET('Game Board'!$G$8:$G$31,0,DW$1))*1)</f>
        <v>0</v>
      </c>
      <c r="ES12" s="341">
        <f ca="1">SUMPRODUCT((OFFSET('Game Board'!$F$8:$F$31,0,DW$1)=EO12)*(OFFSET('Game Board'!$I$8:$I$31,0,DW$1)=EO13)*(OFFSET('Game Board'!$G$8:$G$31,0,DW$1)=OFFSET('Game Board'!$H$8:$H$31,0,DW$1))*1)+SUMPRODUCT((OFFSET('Game Board'!$I$8:$I$31,0,DW$1)=EO12)*(OFFSET('Game Board'!$F$8:$F$31,0,DW$1)=EO13)*(OFFSET('Game Board'!$G$8:$G$31,0,DW$1)=OFFSET('Game Board'!$H$8:$H$31,0,DW$1))*1)+SUMPRODUCT((OFFSET('Game Board'!$F$8:$F$31,0,DW$1)=EO12)*(OFFSET('Game Board'!$I$8:$I$31,0,DW$1)=EO14)*(OFFSET('Game Board'!$G$8:$G$31,0,DW$1)=OFFSET('Game Board'!$H$8:$H$31,0,DW$1))*1)+SUMPRODUCT((OFFSET('Game Board'!$I$8:$I$31,0,DW$1)=EO12)*(OFFSET('Game Board'!$F$8:$F$31,0,DW$1)=EO14)*(OFFSET('Game Board'!$G$8:$G$31,0,DW$1)=OFFSET('Game Board'!$H$8:$H$31,0,DW$1))*1)+SUMPRODUCT((OFFSET('Game Board'!$F$8:$F$31,0,DW$1)=EO12)*(OFFSET('Game Board'!$I$8:$I$31,0,DW$1)=EO15)*(OFFSET('Game Board'!$G$8:$G$31,0,DW$1)=OFFSET('Game Board'!$H$8:$H$31,0,DW$1))*1)+SUMPRODUCT((OFFSET('Game Board'!$I$8:$I$31,0,DW$1)=EO12)*(OFFSET('Game Board'!$F$8:$F$31,0,DW$1)=EO15)*(OFFSET('Game Board'!$G$8:$G$31,0,DW$1)=OFFSET('Game Board'!$H$8:$H$31,0,DW$1))*1)</f>
        <v>3</v>
      </c>
      <c r="ET12" s="341">
        <f ca="1">SUMPRODUCT((OFFSET('Game Board'!$F$8:$F$31,0,DW$1)=EO12)*(OFFSET('Game Board'!$I$8:$I$31,0,DW$1)=EO13)*(OFFSET('Game Board'!$G$8:$G$31,0,DW$1)&lt;OFFSET('Game Board'!$H$8:$H$31,0,DW$1))*1)+SUMPRODUCT((OFFSET('Game Board'!$I$8:$I$31,0,DW$1)=EO12)*(OFFSET('Game Board'!$F$8:$F$31,0,DW$1)=EO13)*(OFFSET('Game Board'!$H$8:$H$31,0,DW$1)&lt;OFFSET('Game Board'!$G$8:$G$31,0,DW$1))*1)+SUMPRODUCT((OFFSET('Game Board'!$F$8:$F$31,0,DW$1)=EO12)*(OFFSET('Game Board'!$I$8:$I$31,0,DW$1)=EO14)*(OFFSET('Game Board'!$G$8:$G$31,0,DW$1)&lt;OFFSET('Game Board'!$H$8:$H$31,0,DW$1))*1)+SUMPRODUCT((OFFSET('Game Board'!$I$8:$I$31,0,DW$1)=EO12)*(OFFSET('Game Board'!$F$8:$F$31,0,DW$1)=EO14)*(OFFSET('Game Board'!$H$8:$H$31,0,DW$1)&lt;OFFSET('Game Board'!$G$8:$G$31,0,DW$1))*1)+SUMPRODUCT((OFFSET('Game Board'!$F$8:$F$31,0,DW$1)=EO12)*(OFFSET('Game Board'!$I$8:$I$31,0,DW$1)=EO15)*(OFFSET('Game Board'!$G$8:$G$31,0,DW$1)&lt;OFFSET('Game Board'!$H$8:$H$31,0,DW$1))*1)+SUMPRODUCT((OFFSET('Game Board'!$I$8:$I$31,0,DW$1)=EO12)*(OFFSET('Game Board'!$F$8:$F$31,0,DW$1)=EO15)*(OFFSET('Game Board'!$H$8:$H$31,0,DW$1)&lt;OFFSET('Game Board'!$G$8:$G$31,0,DW$1))*1)</f>
        <v>0</v>
      </c>
      <c r="EU12" s="341">
        <f ca="1">SUMIFS(OFFSET('Game Board'!$G$8:$G$31,0,DW$1),OFFSET('Game Board'!$F$8:$F$31,0,DW$1),EO12,OFFSET('Game Board'!$I$8:$I$31,0,DW$1),EO13)+SUMIFS(OFFSET('Game Board'!$G$8:$G$31,0,DW$1),OFFSET('Game Board'!$F$8:$F$31,0,DW$1),EO12,OFFSET('Game Board'!$I$8:$I$31,0,DW$1),EO14)+SUMIFS(OFFSET('Game Board'!$G$8:$G$31,0,DW$1),OFFSET('Game Board'!$F$8:$F$31,0,DW$1),EO12,OFFSET('Game Board'!$I$8:$I$31,0,DW$1),EO15)+SUMIFS(OFFSET('Game Board'!$H$8:$H$31,0,DW$1),OFFSET('Game Board'!$I$8:$I$31,0,DW$1),EO12,OFFSET('Game Board'!$F$8:$F$31,0,DW$1),EO13)+SUMIFS(OFFSET('Game Board'!$H$8:$H$31,0,DW$1),OFFSET('Game Board'!$I$8:$I$31,0,DW$1),EO12,OFFSET('Game Board'!$F$8:$F$31,0,DW$1),EO14)+SUMIFS(OFFSET('Game Board'!$H$8:$H$31,0,DW$1),OFFSET('Game Board'!$I$8:$I$31,0,DW$1),EO12,OFFSET('Game Board'!$F$8:$F$31,0,DW$1),EO15)</f>
        <v>0</v>
      </c>
      <c r="EV12" s="341">
        <f ca="1">SUMIFS(OFFSET('Game Board'!$H$8:$H$31,0,DW$1),OFFSET('Game Board'!$F$8:$F$31,0,DW$1),EO12,OFFSET('Game Board'!$I$8:$I$31,0,DW$1),EO13)+SUMIFS(OFFSET('Game Board'!$H$8:$H$31,0,DW$1),OFFSET('Game Board'!$F$8:$F$31,0,DW$1),EO12,OFFSET('Game Board'!$I$8:$I$31,0,DW$1),EO14)+SUMIFS(OFFSET('Game Board'!$H$8:$H$31,0,DW$1),OFFSET('Game Board'!$F$8:$F$31,0,DW$1),EO12,OFFSET('Game Board'!$I$8:$I$31,0,DW$1),EO15)+SUMIFS(OFFSET('Game Board'!$G$8:$G$31,0,DW$1),OFFSET('Game Board'!$I$8:$I$31,0,DW$1),EO12,OFFSET('Game Board'!$F$8:$F$31,0,DW$1),EO13)+SUMIFS(OFFSET('Game Board'!$G$8:$G$31,0,DW$1),OFFSET('Game Board'!$I$8:$I$31,0,DW$1),EO12,OFFSET('Game Board'!$F$8:$F$31,0,DW$1),EO14)+SUMIFS(OFFSET('Game Board'!$G$8:$G$31,0,DW$1),OFFSET('Game Board'!$I$8:$I$31,0,DW$1),EO12,OFFSET('Game Board'!$F$8:$F$31,0,DW$1),EO15)</f>
        <v>0</v>
      </c>
      <c r="EW12" s="341">
        <f t="shared" ca="1" si="222"/>
        <v>0</v>
      </c>
      <c r="EX12" s="341">
        <f t="shared" ca="1" si="223"/>
        <v>3</v>
      </c>
      <c r="EY12" s="341">
        <f t="shared" ref="EY12" ca="1" si="1395">IF(EO12&lt;&gt;"",SUMPRODUCT((EN12:EN15=EN12)*(EX12:EX15&gt;EX12)*1),0)</f>
        <v>0</v>
      </c>
      <c r="EZ12" s="341">
        <f t="shared" ref="EZ12" ca="1" si="1396">IF(EO12&lt;&gt;"",SUMPRODUCT((EY12:EY15=EY12)*(EW12:EW15&gt;EW12)*1),0)</f>
        <v>0</v>
      </c>
      <c r="FA12" s="341">
        <f t="shared" ca="1" si="2"/>
        <v>0</v>
      </c>
      <c r="FB12" s="341">
        <f t="shared" ref="FB12" ca="1" si="1397">IF(EO12&lt;&gt;"",SUMPRODUCT((FA12:FA15=FA12)*(EY12:EY15=EY12)*(EU12:EU15&gt;EU12)*1),0)</f>
        <v>0</v>
      </c>
      <c r="FC12" s="341">
        <f t="shared" ca="1" si="224"/>
        <v>1</v>
      </c>
      <c r="FD12" s="341">
        <v>0</v>
      </c>
      <c r="FE12" s="341">
        <v>0</v>
      </c>
      <c r="FF12" s="341">
        <v>0</v>
      </c>
      <c r="FG12" s="341">
        <v>0</v>
      </c>
      <c r="FH12" s="341">
        <v>0</v>
      </c>
      <c r="FI12" s="341">
        <f t="shared" si="225"/>
        <v>0</v>
      </c>
      <c r="FJ12" s="341">
        <f t="shared" si="226"/>
        <v>0</v>
      </c>
      <c r="FK12" s="341">
        <v>0</v>
      </c>
      <c r="FL12" s="341">
        <v>0</v>
      </c>
      <c r="FM12" s="341">
        <f t="shared" si="227"/>
        <v>0</v>
      </c>
      <c r="FN12" s="341">
        <v>0</v>
      </c>
      <c r="FO12" s="341">
        <f t="shared" ca="1" si="228"/>
        <v>1</v>
      </c>
      <c r="FP12" s="341">
        <v>0</v>
      </c>
      <c r="FQ12" s="341">
        <v>0</v>
      </c>
      <c r="FR12" s="341">
        <v>0</v>
      </c>
      <c r="FS12" s="341">
        <v>0</v>
      </c>
      <c r="FT12" s="341">
        <v>0</v>
      </c>
      <c r="FU12" s="341">
        <v>0</v>
      </c>
      <c r="FV12" s="341">
        <v>0</v>
      </c>
      <c r="FW12" s="341">
        <v>0</v>
      </c>
      <c r="FX12" s="341">
        <v>0</v>
      </c>
      <c r="FY12" s="341">
        <v>0</v>
      </c>
      <c r="FZ12" s="341">
        <v>0</v>
      </c>
      <c r="GA12" s="341">
        <f t="shared" ca="1" si="398"/>
        <v>1</v>
      </c>
      <c r="GB12" s="341">
        <f t="shared" ref="GB12" ca="1" si="1398">SUMPRODUCT((GA12:GA15=GA12)*(ED12:ED15&gt;ED12)*1)</f>
        <v>0</v>
      </c>
      <c r="GC12" s="341">
        <f t="shared" ca="1" si="229"/>
        <v>1</v>
      </c>
      <c r="GD12" s="341" t="str">
        <f t="shared" si="230"/>
        <v>Uzbekistan</v>
      </c>
      <c r="GE12" s="341">
        <f t="shared" ca="1" si="3"/>
        <v>0</v>
      </c>
      <c r="GF12" s="341">
        <f ca="1">SUMPRODUCT((OFFSET('Game Board'!$G$8:$G$31,0,GF$1)&lt;&gt;"")*(OFFSET('Game Board'!$F$8:$F$31,0,GF$1)=$C12)*(OFFSET('Game Board'!$G$8:$G$31,0,GF$1)&gt;OFFSET('Game Board'!$H$8:$H$31,0,GF$1))*1)+SUMPRODUCT((OFFSET('Game Board'!$G$8:$G$31,0,GF$1)&lt;&gt;"")*(OFFSET('Game Board'!$I$8:$I$31,0,GF$1)=$C12)*(OFFSET('Game Board'!$H$8:$H$31,0,GF$1)&gt;OFFSET('Game Board'!$G$8:$G$31,0,GF$1))*1)</f>
        <v>0</v>
      </c>
      <c r="GG12" s="341">
        <f ca="1">SUMPRODUCT((OFFSET('Game Board'!$G$8:$G$31,0,GF$1)&lt;&gt;"")*(OFFSET('Game Board'!$F$8:$F$31,0,GF$1)=$C12)*(OFFSET('Game Board'!$G$8:$G$31,0,GF$1)=OFFSET('Game Board'!$H$8:$H$31,0,GF$1))*1)+SUMPRODUCT((OFFSET('Game Board'!$G$8:$G$31,0,GF$1)&lt;&gt;"")*(OFFSET('Game Board'!$I$8:$I$31,0,GF$1)=$C12)*(OFFSET('Game Board'!$G$8:$G$31,0,GF$1)=OFFSET('Game Board'!$H$8:$H$31,0,GF$1))*1)</f>
        <v>0</v>
      </c>
      <c r="GH12" s="341">
        <f ca="1">SUMPRODUCT((OFFSET('Game Board'!$G$8:$G$31,0,GF$1)&lt;&gt;"")*(OFFSET('Game Board'!$F$8:$F$31,0,GF$1)=$C12)*(OFFSET('Game Board'!$G$8:$G$31,0,GF$1)&lt;OFFSET('Game Board'!$H$8:$H$31,0,GF$1))*1)+SUMPRODUCT((OFFSET('Game Board'!$G$8:$G$31,0,GF$1)&lt;&gt;"")*(OFFSET('Game Board'!$I$8:$I$31,0,GF$1)=$C12)*(OFFSET('Game Board'!$H$8:$H$31,0,GF$1)&lt;OFFSET('Game Board'!$G$8:$G$31,0,GF$1))*1)</f>
        <v>0</v>
      </c>
      <c r="GI12" s="341">
        <f ca="1">SUMIF(OFFSET('Game Board'!$F$8:$F$31,0,GF$1),$C12,OFFSET('Game Board'!$G$8:$G$31,0,GF$1))+SUMIF(OFFSET('Game Board'!$I$8:$I$31,0,GF$1),$C12,OFFSET('Game Board'!$H$8:$H$31,0,GF$1))</f>
        <v>0</v>
      </c>
      <c r="GJ12" s="341">
        <f ca="1">SUMIF(OFFSET('Game Board'!$F$8:$F$31,0,GF$1),$C12,OFFSET('Game Board'!$H$8:$H$31,0,GF$1))+SUMIF(OFFSET('Game Board'!$I$8:$I$31,0,GF$1),$C12,OFFSET('Game Board'!$G$8:$G$31,0,GF$1))</f>
        <v>0</v>
      </c>
      <c r="GK12" s="341">
        <f t="shared" ca="1" si="4"/>
        <v>0</v>
      </c>
      <c r="GL12" s="341">
        <f t="shared" ca="1" si="5"/>
        <v>0</v>
      </c>
      <c r="GM12" s="341">
        <f t="shared" ca="1" si="231"/>
        <v>8</v>
      </c>
      <c r="GN12" s="341">
        <f>'Tournament Setup'!$F14</f>
        <v>0</v>
      </c>
      <c r="GO12" s="341">
        <f t="shared" ref="GO12" ca="1" si="1399">RANK(GL12,GL12:GL15)</f>
        <v>1</v>
      </c>
      <c r="GP12" s="341">
        <f t="shared" ref="GP12" ca="1" si="1400">SUMPRODUCT((GO12:GO15=GO12)*(GK12:GK15&gt;GK12)*1)</f>
        <v>0</v>
      </c>
      <c r="GQ12" s="341">
        <f t="shared" ca="1" si="8"/>
        <v>1</v>
      </c>
      <c r="GR12" s="341">
        <f t="shared" ref="GR12" ca="1" si="1401">SUMPRODUCT((GO12:GO15=GO12)*(GK12:GK15=GK12)*(GI12:GI15&gt;GI12)*1)</f>
        <v>0</v>
      </c>
      <c r="GS12" s="341">
        <f t="shared" ca="1" si="10"/>
        <v>1</v>
      </c>
      <c r="GT12" s="341">
        <f t="shared" ref="GT12" ca="1" si="1402">RANK(GS12,GS12:GS15,1)+COUNTIF(GS12:GS12,GS12)-1</f>
        <v>1</v>
      </c>
      <c r="GU12" s="341">
        <v>1</v>
      </c>
      <c r="GV12" s="341" t="str">
        <f t="shared" ref="GV12" ca="1" si="1403">INDEX(GD12:GD15,MATCH(GU12,GT12:GT15,0),0)</f>
        <v>Uzbekistan</v>
      </c>
      <c r="GW12" s="341">
        <f t="shared" ref="GW12" ca="1" si="1404">INDEX(GS12:GS15,MATCH(GV12,GD12:GD15,0),0)</f>
        <v>1</v>
      </c>
      <c r="GX12" s="341" t="str">
        <f t="shared" ref="GX12" ca="1" si="1405">IF(GW13=1,GV12,"")</f>
        <v>Uzbekistan</v>
      </c>
      <c r="HA12" s="341">
        <f ca="1">SUMPRODUCT((OFFSET('Game Board'!$F$8:$F$31,0,GF$1)=GX12)*(OFFSET('Game Board'!$I$8:$I$31,0,GF$1)=GX13)*(OFFSET('Game Board'!$G$8:$G$31,0,GF$1)&gt;OFFSET('Game Board'!$H$8:$H$31,0,GF$1))*1)+SUMPRODUCT((OFFSET('Game Board'!$I$8:$I$31,0,GF$1)=GX12)*(OFFSET('Game Board'!$F$8:$F$31,0,GF$1)=GX13)*(OFFSET('Game Board'!$H$8:$H$31,0,GF$1)&gt;OFFSET('Game Board'!$G$8:$G$31,0,GF$1))*1)+SUMPRODUCT((OFFSET('Game Board'!$F$8:$F$31,0,GF$1)=GX12)*(OFFSET('Game Board'!$I$8:$I$31,0,GF$1)=GX14)*(OFFSET('Game Board'!$G$8:$G$31,0,GF$1)&gt;OFFSET('Game Board'!$H$8:$H$31,0,GF$1))*1)+SUMPRODUCT((OFFSET('Game Board'!$I$8:$I$31,0,GF$1)=GX12)*(OFFSET('Game Board'!$F$8:$F$31,0,GF$1)=GX14)*(OFFSET('Game Board'!$H$8:$H$31,0,GF$1)&gt;OFFSET('Game Board'!$G$8:$G$31,0,GF$1))*1)+SUMPRODUCT((OFFSET('Game Board'!$F$8:$F$31,0,GF$1)=GX12)*(OFFSET('Game Board'!$I$8:$I$31,0,GF$1)=GX15)*(OFFSET('Game Board'!$G$8:$G$31,0,GF$1)&gt;OFFSET('Game Board'!$H$8:$H$31,0,GF$1))*1)+SUMPRODUCT((OFFSET('Game Board'!$I$8:$I$31,0,GF$1)=GX12)*(OFFSET('Game Board'!$F$8:$F$31,0,GF$1)=GX15)*(OFFSET('Game Board'!$H$8:$H$31,0,GF$1)&gt;OFFSET('Game Board'!$G$8:$G$31,0,GF$1))*1)</f>
        <v>0</v>
      </c>
      <c r="HB12" s="341">
        <f ca="1">SUMPRODUCT((OFFSET('Game Board'!$F$8:$F$31,0,GF$1)=GX12)*(OFFSET('Game Board'!$I$8:$I$31,0,GF$1)=GX13)*(OFFSET('Game Board'!$G$8:$G$31,0,GF$1)=OFFSET('Game Board'!$H$8:$H$31,0,GF$1))*1)+SUMPRODUCT((OFFSET('Game Board'!$I$8:$I$31,0,GF$1)=GX12)*(OFFSET('Game Board'!$F$8:$F$31,0,GF$1)=GX13)*(OFFSET('Game Board'!$G$8:$G$31,0,GF$1)=OFFSET('Game Board'!$H$8:$H$31,0,GF$1))*1)+SUMPRODUCT((OFFSET('Game Board'!$F$8:$F$31,0,GF$1)=GX12)*(OFFSET('Game Board'!$I$8:$I$31,0,GF$1)=GX14)*(OFFSET('Game Board'!$G$8:$G$31,0,GF$1)=OFFSET('Game Board'!$H$8:$H$31,0,GF$1))*1)+SUMPRODUCT((OFFSET('Game Board'!$I$8:$I$31,0,GF$1)=GX12)*(OFFSET('Game Board'!$F$8:$F$31,0,GF$1)=GX14)*(OFFSET('Game Board'!$G$8:$G$31,0,GF$1)=OFFSET('Game Board'!$H$8:$H$31,0,GF$1))*1)+SUMPRODUCT((OFFSET('Game Board'!$F$8:$F$31,0,GF$1)=GX12)*(OFFSET('Game Board'!$I$8:$I$31,0,GF$1)=GX15)*(OFFSET('Game Board'!$G$8:$G$31,0,GF$1)=OFFSET('Game Board'!$H$8:$H$31,0,GF$1))*1)+SUMPRODUCT((OFFSET('Game Board'!$I$8:$I$31,0,GF$1)=GX12)*(OFFSET('Game Board'!$F$8:$F$31,0,GF$1)=GX15)*(OFFSET('Game Board'!$G$8:$G$31,0,GF$1)=OFFSET('Game Board'!$H$8:$H$31,0,GF$1))*1)</f>
        <v>3</v>
      </c>
      <c r="HC12" s="341">
        <f ca="1">SUMPRODUCT((OFFSET('Game Board'!$F$8:$F$31,0,GF$1)=GX12)*(OFFSET('Game Board'!$I$8:$I$31,0,GF$1)=GX13)*(OFFSET('Game Board'!$G$8:$G$31,0,GF$1)&lt;OFFSET('Game Board'!$H$8:$H$31,0,GF$1))*1)+SUMPRODUCT((OFFSET('Game Board'!$I$8:$I$31,0,GF$1)=GX12)*(OFFSET('Game Board'!$F$8:$F$31,0,GF$1)=GX13)*(OFFSET('Game Board'!$H$8:$H$31,0,GF$1)&lt;OFFSET('Game Board'!$G$8:$G$31,0,GF$1))*1)+SUMPRODUCT((OFFSET('Game Board'!$F$8:$F$31,0,GF$1)=GX12)*(OFFSET('Game Board'!$I$8:$I$31,0,GF$1)=GX14)*(OFFSET('Game Board'!$G$8:$G$31,0,GF$1)&lt;OFFSET('Game Board'!$H$8:$H$31,0,GF$1))*1)+SUMPRODUCT((OFFSET('Game Board'!$I$8:$I$31,0,GF$1)=GX12)*(OFFSET('Game Board'!$F$8:$F$31,0,GF$1)=GX14)*(OFFSET('Game Board'!$H$8:$H$31,0,GF$1)&lt;OFFSET('Game Board'!$G$8:$G$31,0,GF$1))*1)+SUMPRODUCT((OFFSET('Game Board'!$F$8:$F$31,0,GF$1)=GX12)*(OFFSET('Game Board'!$I$8:$I$31,0,GF$1)=GX15)*(OFFSET('Game Board'!$G$8:$G$31,0,GF$1)&lt;OFFSET('Game Board'!$H$8:$H$31,0,GF$1))*1)+SUMPRODUCT((OFFSET('Game Board'!$I$8:$I$31,0,GF$1)=GX12)*(OFFSET('Game Board'!$F$8:$F$31,0,GF$1)=GX15)*(OFFSET('Game Board'!$H$8:$H$31,0,GF$1)&lt;OFFSET('Game Board'!$G$8:$G$31,0,GF$1))*1)</f>
        <v>0</v>
      </c>
      <c r="HD12" s="341">
        <f ca="1">SUMIFS(OFFSET('Game Board'!$G$8:$G$31,0,GF$1),OFFSET('Game Board'!$F$8:$F$31,0,GF$1),GX12,OFFSET('Game Board'!$I$8:$I$31,0,GF$1),GX13)+SUMIFS(OFFSET('Game Board'!$G$8:$G$31,0,GF$1),OFFSET('Game Board'!$F$8:$F$31,0,GF$1),GX12,OFFSET('Game Board'!$I$8:$I$31,0,GF$1),GX14)+SUMIFS(OFFSET('Game Board'!$G$8:$G$31,0,GF$1),OFFSET('Game Board'!$F$8:$F$31,0,GF$1),GX12,OFFSET('Game Board'!$I$8:$I$31,0,GF$1),GX15)+SUMIFS(OFFSET('Game Board'!$H$8:$H$31,0,GF$1),OFFSET('Game Board'!$I$8:$I$31,0,GF$1),GX12,OFFSET('Game Board'!$F$8:$F$31,0,GF$1),GX13)+SUMIFS(OFFSET('Game Board'!$H$8:$H$31,0,GF$1),OFFSET('Game Board'!$I$8:$I$31,0,GF$1),GX12,OFFSET('Game Board'!$F$8:$F$31,0,GF$1),GX14)+SUMIFS(OFFSET('Game Board'!$H$8:$H$31,0,GF$1),OFFSET('Game Board'!$I$8:$I$31,0,GF$1),GX12,OFFSET('Game Board'!$F$8:$F$31,0,GF$1),GX15)</f>
        <v>0</v>
      </c>
      <c r="HE12" s="341">
        <f ca="1">SUMIFS(OFFSET('Game Board'!$H$8:$H$31,0,GF$1),OFFSET('Game Board'!$F$8:$F$31,0,GF$1),GX12,OFFSET('Game Board'!$I$8:$I$31,0,GF$1),GX13)+SUMIFS(OFFSET('Game Board'!$H$8:$H$31,0,GF$1),OFFSET('Game Board'!$F$8:$F$31,0,GF$1),GX12,OFFSET('Game Board'!$I$8:$I$31,0,GF$1),GX14)+SUMIFS(OFFSET('Game Board'!$H$8:$H$31,0,GF$1),OFFSET('Game Board'!$F$8:$F$31,0,GF$1),GX12,OFFSET('Game Board'!$I$8:$I$31,0,GF$1),GX15)+SUMIFS(OFFSET('Game Board'!$G$8:$G$31,0,GF$1),OFFSET('Game Board'!$I$8:$I$31,0,GF$1),GX12,OFFSET('Game Board'!$F$8:$F$31,0,GF$1),GX13)+SUMIFS(OFFSET('Game Board'!$G$8:$G$31,0,GF$1),OFFSET('Game Board'!$I$8:$I$31,0,GF$1),GX12,OFFSET('Game Board'!$F$8:$F$31,0,GF$1),GX14)+SUMIFS(OFFSET('Game Board'!$G$8:$G$31,0,GF$1),OFFSET('Game Board'!$I$8:$I$31,0,GF$1),GX12,OFFSET('Game Board'!$F$8:$F$31,0,GF$1),GX15)</f>
        <v>0</v>
      </c>
      <c r="HF12" s="341">
        <f t="shared" ca="1" si="15"/>
        <v>0</v>
      </c>
      <c r="HG12" s="341">
        <f t="shared" ca="1" si="16"/>
        <v>3</v>
      </c>
      <c r="HH12" s="341">
        <f t="shared" ref="HH12" ca="1" si="1406">IF(GX12&lt;&gt;"",SUMPRODUCT((GW12:GW15=GW12)*(HG12:HG15&gt;HG12)*1),0)</f>
        <v>0</v>
      </c>
      <c r="HI12" s="341">
        <f t="shared" ref="HI12" ca="1" si="1407">IF(GX12&lt;&gt;"",SUMPRODUCT((HH12:HH15=HH12)*(HF12:HF15&gt;HF12)*1),0)</f>
        <v>0</v>
      </c>
      <c r="HJ12" s="341">
        <f t="shared" ca="1" si="19"/>
        <v>0</v>
      </c>
      <c r="HK12" s="341">
        <f t="shared" ref="HK12" ca="1" si="1408">IF(GX12&lt;&gt;"",SUMPRODUCT((HJ12:HJ15=HJ12)*(HH12:HH15=HH12)*(HD12:HD15&gt;HD12)*1),0)</f>
        <v>0</v>
      </c>
      <c r="HL12" s="341">
        <f t="shared" ca="1" si="21"/>
        <v>1</v>
      </c>
      <c r="HM12" s="341">
        <v>0</v>
      </c>
      <c r="HN12" s="341">
        <v>0</v>
      </c>
      <c r="HO12" s="341">
        <v>0</v>
      </c>
      <c r="HP12" s="341">
        <v>0</v>
      </c>
      <c r="HQ12" s="341">
        <v>0</v>
      </c>
      <c r="HR12" s="341">
        <f t="shared" si="243"/>
        <v>0</v>
      </c>
      <c r="HS12" s="341">
        <f t="shared" si="244"/>
        <v>0</v>
      </c>
      <c r="HT12" s="341">
        <v>0</v>
      </c>
      <c r="HU12" s="341">
        <v>0</v>
      </c>
      <c r="HV12" s="341">
        <f t="shared" si="247"/>
        <v>0</v>
      </c>
      <c r="HW12" s="341">
        <v>0</v>
      </c>
      <c r="HX12" s="341">
        <f t="shared" ca="1" si="22"/>
        <v>1</v>
      </c>
      <c r="HY12" s="341">
        <v>0</v>
      </c>
      <c r="HZ12" s="341">
        <v>0</v>
      </c>
      <c r="IA12" s="341">
        <v>0</v>
      </c>
      <c r="IB12" s="341">
        <v>0</v>
      </c>
      <c r="IC12" s="341">
        <v>0</v>
      </c>
      <c r="ID12" s="341">
        <v>0</v>
      </c>
      <c r="IE12" s="341">
        <v>0</v>
      </c>
      <c r="IF12" s="341">
        <v>0</v>
      </c>
      <c r="IG12" s="341">
        <v>0</v>
      </c>
      <c r="IH12" s="341">
        <v>0</v>
      </c>
      <c r="II12" s="341">
        <v>0</v>
      </c>
      <c r="IJ12" s="341">
        <f t="shared" ca="1" si="23"/>
        <v>1</v>
      </c>
      <c r="IK12" s="341">
        <f t="shared" ref="IK12" ca="1" si="1409">SUMPRODUCT((IJ12:IJ15=IJ12)*(GM12:GM15&gt;GM12)*1)</f>
        <v>0</v>
      </c>
      <c r="IL12" s="341">
        <f t="shared" ca="1" si="25"/>
        <v>1</v>
      </c>
      <c r="IM12" s="341" t="str">
        <f t="shared" si="250"/>
        <v>Uzbekistan</v>
      </c>
      <c r="IN12" s="341">
        <f t="shared" ca="1" si="26"/>
        <v>0</v>
      </c>
      <c r="IO12" s="341">
        <f ca="1">SUMPRODUCT((OFFSET('Game Board'!$G$8:$G$31,0,IO$1)&lt;&gt;"")*(OFFSET('Game Board'!$F$8:$F$31,0,IO$1)=$C12)*(OFFSET('Game Board'!$G$8:$G$31,0,IO$1)&gt;OFFSET('Game Board'!$H$8:$H$31,0,IO$1))*1)+SUMPRODUCT((OFFSET('Game Board'!$G$8:$G$31,0,IO$1)&lt;&gt;"")*(OFFSET('Game Board'!$I$8:$I$31,0,IO$1)=$C12)*(OFFSET('Game Board'!$H$8:$H$31,0,IO$1)&gt;OFFSET('Game Board'!$G$8:$G$31,0,IO$1))*1)</f>
        <v>0</v>
      </c>
      <c r="IP12" s="341">
        <f ca="1">SUMPRODUCT((OFFSET('Game Board'!$G$8:$G$31,0,IO$1)&lt;&gt;"")*(OFFSET('Game Board'!$F$8:$F$31,0,IO$1)=$C12)*(OFFSET('Game Board'!$G$8:$G$31,0,IO$1)=OFFSET('Game Board'!$H$8:$H$31,0,IO$1))*1)+SUMPRODUCT((OFFSET('Game Board'!$G$8:$G$31,0,IO$1)&lt;&gt;"")*(OFFSET('Game Board'!$I$8:$I$31,0,IO$1)=$C12)*(OFFSET('Game Board'!$G$8:$G$31,0,IO$1)=OFFSET('Game Board'!$H$8:$H$31,0,IO$1))*1)</f>
        <v>0</v>
      </c>
      <c r="IQ12" s="341">
        <f ca="1">SUMPRODUCT((OFFSET('Game Board'!$G$8:$G$31,0,IO$1)&lt;&gt;"")*(OFFSET('Game Board'!$F$8:$F$31,0,IO$1)=$C12)*(OFFSET('Game Board'!$G$8:$G$31,0,IO$1)&lt;OFFSET('Game Board'!$H$8:$H$31,0,IO$1))*1)+SUMPRODUCT((OFFSET('Game Board'!$G$8:$G$31,0,IO$1)&lt;&gt;"")*(OFFSET('Game Board'!$I$8:$I$31,0,IO$1)=$C12)*(OFFSET('Game Board'!$H$8:$H$31,0,IO$1)&lt;OFFSET('Game Board'!$G$8:$G$31,0,IO$1))*1)</f>
        <v>0</v>
      </c>
      <c r="IR12" s="341">
        <f ca="1">SUMIF(OFFSET('Game Board'!$F$8:$F$31,0,IO$1),$C12,OFFSET('Game Board'!$G$8:$G$31,0,IO$1))+SUMIF(OFFSET('Game Board'!$I$8:$I$31,0,IO$1),$C12,OFFSET('Game Board'!$H$8:$H$31,0,IO$1))</f>
        <v>0</v>
      </c>
      <c r="IS12" s="341">
        <f ca="1">SUMIF(OFFSET('Game Board'!$F$8:$F$31,0,IO$1),$C12,OFFSET('Game Board'!$H$8:$H$31,0,IO$1))+SUMIF(OFFSET('Game Board'!$I$8:$I$31,0,IO$1),$C12,OFFSET('Game Board'!$G$8:$G$31,0,IO$1))</f>
        <v>0</v>
      </c>
      <c r="IT12" s="341">
        <f t="shared" ca="1" si="27"/>
        <v>0</v>
      </c>
      <c r="IU12" s="341">
        <f t="shared" ca="1" si="28"/>
        <v>0</v>
      </c>
      <c r="IV12" s="341">
        <f t="shared" ca="1" si="251"/>
        <v>8</v>
      </c>
      <c r="IW12" s="341">
        <f>'Tournament Setup'!$F14</f>
        <v>0</v>
      </c>
      <c r="IX12" s="341">
        <f t="shared" ref="IX12" ca="1" si="1410">RANK(IU12,IU12:IU15)</f>
        <v>1</v>
      </c>
      <c r="IY12" s="341">
        <f t="shared" ref="IY12" ca="1" si="1411">SUMPRODUCT((IX12:IX15=IX12)*(IT12:IT15&gt;IT12)*1)</f>
        <v>0</v>
      </c>
      <c r="IZ12" s="341">
        <f t="shared" ca="1" si="31"/>
        <v>1</v>
      </c>
      <c r="JA12" s="341">
        <f t="shared" ref="JA12" ca="1" si="1412">SUMPRODUCT((IX12:IX15=IX12)*(IT12:IT15=IT12)*(IR12:IR15&gt;IR12)*1)</f>
        <v>0</v>
      </c>
      <c r="JB12" s="341">
        <f t="shared" ca="1" si="33"/>
        <v>1</v>
      </c>
      <c r="JC12" s="341">
        <f t="shared" ref="JC12" ca="1" si="1413">RANK(JB12,JB12:JB15,1)+COUNTIF(JB12:JB12,JB12)-1</f>
        <v>1</v>
      </c>
      <c r="JD12" s="341">
        <v>1</v>
      </c>
      <c r="JE12" s="341" t="str">
        <f t="shared" ref="JE12" ca="1" si="1414">INDEX(IM12:IM15,MATCH(JD12,JC12:JC15,0),0)</f>
        <v>Uzbekistan</v>
      </c>
      <c r="JF12" s="341">
        <f t="shared" ref="JF12" ca="1" si="1415">INDEX(JB12:JB15,MATCH(JE12,IM12:IM15,0),0)</f>
        <v>1</v>
      </c>
      <c r="JG12" s="341" t="str">
        <f t="shared" ref="JG12" ca="1" si="1416">IF(JF13=1,JE12,"")</f>
        <v>Uzbekistan</v>
      </c>
      <c r="JJ12" s="341">
        <f ca="1">SUMPRODUCT((OFFSET('Game Board'!$F$8:$F$31,0,IO$1)=JG12)*(OFFSET('Game Board'!$I$8:$I$31,0,IO$1)=JG13)*(OFFSET('Game Board'!$G$8:$G$31,0,IO$1)&gt;OFFSET('Game Board'!$H$8:$H$31,0,IO$1))*1)+SUMPRODUCT((OFFSET('Game Board'!$I$8:$I$31,0,IO$1)=JG12)*(OFFSET('Game Board'!$F$8:$F$31,0,IO$1)=JG13)*(OFFSET('Game Board'!$H$8:$H$31,0,IO$1)&gt;OFFSET('Game Board'!$G$8:$G$31,0,IO$1))*1)+SUMPRODUCT((OFFSET('Game Board'!$F$8:$F$31,0,IO$1)=JG12)*(OFFSET('Game Board'!$I$8:$I$31,0,IO$1)=JG14)*(OFFSET('Game Board'!$G$8:$G$31,0,IO$1)&gt;OFFSET('Game Board'!$H$8:$H$31,0,IO$1))*1)+SUMPRODUCT((OFFSET('Game Board'!$I$8:$I$31,0,IO$1)=JG12)*(OFFSET('Game Board'!$F$8:$F$31,0,IO$1)=JG14)*(OFFSET('Game Board'!$H$8:$H$31,0,IO$1)&gt;OFFSET('Game Board'!$G$8:$G$31,0,IO$1))*1)+SUMPRODUCT((OFFSET('Game Board'!$F$8:$F$31,0,IO$1)=JG12)*(OFFSET('Game Board'!$I$8:$I$31,0,IO$1)=JG15)*(OFFSET('Game Board'!$G$8:$G$31,0,IO$1)&gt;OFFSET('Game Board'!$H$8:$H$31,0,IO$1))*1)+SUMPRODUCT((OFFSET('Game Board'!$I$8:$I$31,0,IO$1)=JG12)*(OFFSET('Game Board'!$F$8:$F$31,0,IO$1)=JG15)*(OFFSET('Game Board'!$H$8:$H$31,0,IO$1)&gt;OFFSET('Game Board'!$G$8:$G$31,0,IO$1))*1)</f>
        <v>0</v>
      </c>
      <c r="JK12" s="341">
        <f ca="1">SUMPRODUCT((OFFSET('Game Board'!$F$8:$F$31,0,IO$1)=JG12)*(OFFSET('Game Board'!$I$8:$I$31,0,IO$1)=JG13)*(OFFSET('Game Board'!$G$8:$G$31,0,IO$1)=OFFSET('Game Board'!$H$8:$H$31,0,IO$1))*1)+SUMPRODUCT((OFFSET('Game Board'!$I$8:$I$31,0,IO$1)=JG12)*(OFFSET('Game Board'!$F$8:$F$31,0,IO$1)=JG13)*(OFFSET('Game Board'!$G$8:$G$31,0,IO$1)=OFFSET('Game Board'!$H$8:$H$31,0,IO$1))*1)+SUMPRODUCT((OFFSET('Game Board'!$F$8:$F$31,0,IO$1)=JG12)*(OFFSET('Game Board'!$I$8:$I$31,0,IO$1)=JG14)*(OFFSET('Game Board'!$G$8:$G$31,0,IO$1)=OFFSET('Game Board'!$H$8:$H$31,0,IO$1))*1)+SUMPRODUCT((OFFSET('Game Board'!$I$8:$I$31,0,IO$1)=JG12)*(OFFSET('Game Board'!$F$8:$F$31,0,IO$1)=JG14)*(OFFSET('Game Board'!$G$8:$G$31,0,IO$1)=OFFSET('Game Board'!$H$8:$H$31,0,IO$1))*1)+SUMPRODUCT((OFFSET('Game Board'!$F$8:$F$31,0,IO$1)=JG12)*(OFFSET('Game Board'!$I$8:$I$31,0,IO$1)=JG15)*(OFFSET('Game Board'!$G$8:$G$31,0,IO$1)=OFFSET('Game Board'!$H$8:$H$31,0,IO$1))*1)+SUMPRODUCT((OFFSET('Game Board'!$I$8:$I$31,0,IO$1)=JG12)*(OFFSET('Game Board'!$F$8:$F$31,0,IO$1)=JG15)*(OFFSET('Game Board'!$G$8:$G$31,0,IO$1)=OFFSET('Game Board'!$H$8:$H$31,0,IO$1))*1)</f>
        <v>3</v>
      </c>
      <c r="JL12" s="341">
        <f ca="1">SUMPRODUCT((OFFSET('Game Board'!$F$8:$F$31,0,IO$1)=JG12)*(OFFSET('Game Board'!$I$8:$I$31,0,IO$1)=JG13)*(OFFSET('Game Board'!$G$8:$G$31,0,IO$1)&lt;OFFSET('Game Board'!$H$8:$H$31,0,IO$1))*1)+SUMPRODUCT((OFFSET('Game Board'!$I$8:$I$31,0,IO$1)=JG12)*(OFFSET('Game Board'!$F$8:$F$31,0,IO$1)=JG13)*(OFFSET('Game Board'!$H$8:$H$31,0,IO$1)&lt;OFFSET('Game Board'!$G$8:$G$31,0,IO$1))*1)+SUMPRODUCT((OFFSET('Game Board'!$F$8:$F$31,0,IO$1)=JG12)*(OFFSET('Game Board'!$I$8:$I$31,0,IO$1)=JG14)*(OFFSET('Game Board'!$G$8:$G$31,0,IO$1)&lt;OFFSET('Game Board'!$H$8:$H$31,0,IO$1))*1)+SUMPRODUCT((OFFSET('Game Board'!$I$8:$I$31,0,IO$1)=JG12)*(OFFSET('Game Board'!$F$8:$F$31,0,IO$1)=JG14)*(OFFSET('Game Board'!$H$8:$H$31,0,IO$1)&lt;OFFSET('Game Board'!$G$8:$G$31,0,IO$1))*1)+SUMPRODUCT((OFFSET('Game Board'!$F$8:$F$31,0,IO$1)=JG12)*(OFFSET('Game Board'!$I$8:$I$31,0,IO$1)=JG15)*(OFFSET('Game Board'!$G$8:$G$31,0,IO$1)&lt;OFFSET('Game Board'!$H$8:$H$31,0,IO$1))*1)+SUMPRODUCT((OFFSET('Game Board'!$I$8:$I$31,0,IO$1)=JG12)*(OFFSET('Game Board'!$F$8:$F$31,0,IO$1)=JG15)*(OFFSET('Game Board'!$H$8:$H$31,0,IO$1)&lt;OFFSET('Game Board'!$G$8:$G$31,0,IO$1))*1)</f>
        <v>0</v>
      </c>
      <c r="JM12" s="341">
        <f ca="1">SUMIFS(OFFSET('Game Board'!$G$8:$G$31,0,IO$1),OFFSET('Game Board'!$F$8:$F$31,0,IO$1),JG12,OFFSET('Game Board'!$I$8:$I$31,0,IO$1),JG13)+SUMIFS(OFFSET('Game Board'!$G$8:$G$31,0,IO$1),OFFSET('Game Board'!$F$8:$F$31,0,IO$1),JG12,OFFSET('Game Board'!$I$8:$I$31,0,IO$1),JG14)+SUMIFS(OFFSET('Game Board'!$G$8:$G$31,0,IO$1),OFFSET('Game Board'!$F$8:$F$31,0,IO$1),JG12,OFFSET('Game Board'!$I$8:$I$31,0,IO$1),JG15)+SUMIFS(OFFSET('Game Board'!$H$8:$H$31,0,IO$1),OFFSET('Game Board'!$I$8:$I$31,0,IO$1),JG12,OFFSET('Game Board'!$F$8:$F$31,0,IO$1),JG13)+SUMIFS(OFFSET('Game Board'!$H$8:$H$31,0,IO$1),OFFSET('Game Board'!$I$8:$I$31,0,IO$1),JG12,OFFSET('Game Board'!$F$8:$F$31,0,IO$1),JG14)+SUMIFS(OFFSET('Game Board'!$H$8:$H$31,0,IO$1),OFFSET('Game Board'!$I$8:$I$31,0,IO$1),JG12,OFFSET('Game Board'!$F$8:$F$31,0,IO$1),JG15)</f>
        <v>0</v>
      </c>
      <c r="JN12" s="341">
        <f ca="1">SUMIFS(OFFSET('Game Board'!$H$8:$H$31,0,IO$1),OFFSET('Game Board'!$F$8:$F$31,0,IO$1),JG12,OFFSET('Game Board'!$I$8:$I$31,0,IO$1),JG13)+SUMIFS(OFFSET('Game Board'!$H$8:$H$31,0,IO$1),OFFSET('Game Board'!$F$8:$F$31,0,IO$1),JG12,OFFSET('Game Board'!$I$8:$I$31,0,IO$1),JG14)+SUMIFS(OFFSET('Game Board'!$H$8:$H$31,0,IO$1),OFFSET('Game Board'!$F$8:$F$31,0,IO$1),JG12,OFFSET('Game Board'!$I$8:$I$31,0,IO$1),JG15)+SUMIFS(OFFSET('Game Board'!$G$8:$G$31,0,IO$1),OFFSET('Game Board'!$I$8:$I$31,0,IO$1),JG12,OFFSET('Game Board'!$F$8:$F$31,0,IO$1),JG13)+SUMIFS(OFFSET('Game Board'!$G$8:$G$31,0,IO$1),OFFSET('Game Board'!$I$8:$I$31,0,IO$1),JG12,OFFSET('Game Board'!$F$8:$F$31,0,IO$1),JG14)+SUMIFS(OFFSET('Game Board'!$G$8:$G$31,0,IO$1),OFFSET('Game Board'!$I$8:$I$31,0,IO$1),JG12,OFFSET('Game Board'!$F$8:$F$31,0,IO$1),JG15)</f>
        <v>0</v>
      </c>
      <c r="JO12" s="341">
        <f t="shared" ca="1" si="38"/>
        <v>0</v>
      </c>
      <c r="JP12" s="341">
        <f t="shared" ca="1" si="39"/>
        <v>3</v>
      </c>
      <c r="JQ12" s="341">
        <f t="shared" ref="JQ12" ca="1" si="1417">IF(JG12&lt;&gt;"",SUMPRODUCT((JF12:JF15=JF12)*(JP12:JP15&gt;JP12)*1),0)</f>
        <v>0</v>
      </c>
      <c r="JR12" s="341">
        <f t="shared" ref="JR12" ca="1" si="1418">IF(JG12&lt;&gt;"",SUMPRODUCT((JQ12:JQ15=JQ12)*(JO12:JO15&gt;JO12)*1),0)</f>
        <v>0</v>
      </c>
      <c r="JS12" s="341">
        <f t="shared" ca="1" si="42"/>
        <v>0</v>
      </c>
      <c r="JT12" s="341">
        <f t="shared" ref="JT12" ca="1" si="1419">IF(JG12&lt;&gt;"",SUMPRODUCT((JS12:JS15=JS12)*(JQ12:JQ15=JQ12)*(JM12:JM15&gt;JM12)*1),0)</f>
        <v>0</v>
      </c>
      <c r="JU12" s="341">
        <f t="shared" ca="1" si="44"/>
        <v>1</v>
      </c>
      <c r="JV12" s="341">
        <v>0</v>
      </c>
      <c r="JW12" s="341">
        <v>0</v>
      </c>
      <c r="JX12" s="341">
        <v>0</v>
      </c>
      <c r="JY12" s="341">
        <v>0</v>
      </c>
      <c r="JZ12" s="341">
        <v>0</v>
      </c>
      <c r="KA12" s="341">
        <f t="shared" si="263"/>
        <v>0</v>
      </c>
      <c r="KB12" s="341">
        <f t="shared" si="264"/>
        <v>0</v>
      </c>
      <c r="KC12" s="341">
        <v>0</v>
      </c>
      <c r="KD12" s="341">
        <v>0</v>
      </c>
      <c r="KE12" s="341">
        <f t="shared" si="267"/>
        <v>0</v>
      </c>
      <c r="KF12" s="341">
        <v>0</v>
      </c>
      <c r="KG12" s="341">
        <f t="shared" ca="1" si="45"/>
        <v>1</v>
      </c>
      <c r="KH12" s="341">
        <v>0</v>
      </c>
      <c r="KI12" s="341">
        <v>0</v>
      </c>
      <c r="KJ12" s="341">
        <v>0</v>
      </c>
      <c r="KK12" s="341">
        <v>0</v>
      </c>
      <c r="KL12" s="341">
        <v>0</v>
      </c>
      <c r="KM12" s="341">
        <v>0</v>
      </c>
      <c r="KN12" s="341">
        <v>0</v>
      </c>
      <c r="KO12" s="341">
        <v>0</v>
      </c>
      <c r="KP12" s="341">
        <v>0</v>
      </c>
      <c r="KQ12" s="341">
        <v>0</v>
      </c>
      <c r="KR12" s="341">
        <v>0</v>
      </c>
      <c r="KS12" s="341">
        <f t="shared" ca="1" si="46"/>
        <v>1</v>
      </c>
      <c r="KT12" s="341">
        <f t="shared" ref="KT12" ca="1" si="1420">SUMPRODUCT((KS12:KS15=KS12)*(IV12:IV15&gt;IV12)*1)</f>
        <v>0</v>
      </c>
      <c r="KU12" s="341">
        <f t="shared" ca="1" si="48"/>
        <v>1</v>
      </c>
      <c r="KV12" s="341" t="str">
        <f t="shared" si="270"/>
        <v>Uzbekistan</v>
      </c>
      <c r="KW12" s="341">
        <f t="shared" ca="1" si="49"/>
        <v>0</v>
      </c>
      <c r="KX12" s="341">
        <f ca="1">SUMPRODUCT((OFFSET('Game Board'!$G$8:$G$31,0,KX$1)&lt;&gt;"")*(OFFSET('Game Board'!$F$8:$F$31,0,KX$1)=$C12)*(OFFSET('Game Board'!$G$8:$G$31,0,KX$1)&gt;OFFSET('Game Board'!$H$8:$H$31,0,KX$1))*1)+SUMPRODUCT((OFFSET('Game Board'!$G$8:$G$31,0,KX$1)&lt;&gt;"")*(OFFSET('Game Board'!$I$8:$I$31,0,KX$1)=$C12)*(OFFSET('Game Board'!$H$8:$H$31,0,KX$1)&gt;OFFSET('Game Board'!$G$8:$G$31,0,KX$1))*1)</f>
        <v>0</v>
      </c>
      <c r="KY12" s="341">
        <f ca="1">SUMPRODUCT((OFFSET('Game Board'!$G$8:$G$31,0,KX$1)&lt;&gt;"")*(OFFSET('Game Board'!$F$8:$F$31,0,KX$1)=$C12)*(OFFSET('Game Board'!$G$8:$G$31,0,KX$1)=OFFSET('Game Board'!$H$8:$H$31,0,KX$1))*1)+SUMPRODUCT((OFFSET('Game Board'!$G$8:$G$31,0,KX$1)&lt;&gt;"")*(OFFSET('Game Board'!$I$8:$I$31,0,KX$1)=$C12)*(OFFSET('Game Board'!$G$8:$G$31,0,KX$1)=OFFSET('Game Board'!$H$8:$H$31,0,KX$1))*1)</f>
        <v>0</v>
      </c>
      <c r="KZ12" s="341">
        <f ca="1">SUMPRODUCT((OFFSET('Game Board'!$G$8:$G$31,0,KX$1)&lt;&gt;"")*(OFFSET('Game Board'!$F$8:$F$31,0,KX$1)=$C12)*(OFFSET('Game Board'!$G$8:$G$31,0,KX$1)&lt;OFFSET('Game Board'!$H$8:$H$31,0,KX$1))*1)+SUMPRODUCT((OFFSET('Game Board'!$G$8:$G$31,0,KX$1)&lt;&gt;"")*(OFFSET('Game Board'!$I$8:$I$31,0,KX$1)=$C12)*(OFFSET('Game Board'!$H$8:$H$31,0,KX$1)&lt;OFFSET('Game Board'!$G$8:$G$31,0,KX$1))*1)</f>
        <v>0</v>
      </c>
      <c r="LA12" s="341">
        <f ca="1">SUMIF(OFFSET('Game Board'!$F$8:$F$31,0,KX$1),$C12,OFFSET('Game Board'!$G$8:$G$31,0,KX$1))+SUMIF(OFFSET('Game Board'!$I$8:$I$31,0,KX$1),$C12,OFFSET('Game Board'!$H$8:$H$31,0,KX$1))</f>
        <v>0</v>
      </c>
      <c r="LB12" s="341">
        <f ca="1">SUMIF(OFFSET('Game Board'!$F$8:$F$31,0,KX$1),$C12,OFFSET('Game Board'!$H$8:$H$31,0,KX$1))+SUMIF(OFFSET('Game Board'!$I$8:$I$31,0,KX$1),$C12,OFFSET('Game Board'!$G$8:$G$31,0,KX$1))</f>
        <v>0</v>
      </c>
      <c r="LC12" s="341">
        <f t="shared" ca="1" si="50"/>
        <v>0</v>
      </c>
      <c r="LD12" s="341">
        <f t="shared" ca="1" si="51"/>
        <v>0</v>
      </c>
      <c r="LE12" s="341">
        <f t="shared" ca="1" si="271"/>
        <v>8</v>
      </c>
      <c r="LF12" s="341">
        <f>'Tournament Setup'!$F14</f>
        <v>0</v>
      </c>
      <c r="LG12" s="341">
        <f t="shared" ref="LG12" ca="1" si="1421">RANK(LD12,LD12:LD15)</f>
        <v>1</v>
      </c>
      <c r="LH12" s="341">
        <f t="shared" ref="LH12" ca="1" si="1422">SUMPRODUCT((LG12:LG15=LG12)*(LC12:LC15&gt;LC12)*1)</f>
        <v>0</v>
      </c>
      <c r="LI12" s="341">
        <f t="shared" ca="1" si="54"/>
        <v>1</v>
      </c>
      <c r="LJ12" s="341">
        <f t="shared" ref="LJ12" ca="1" si="1423">SUMPRODUCT((LG12:LG15=LG12)*(LC12:LC15=LC12)*(LA12:LA15&gt;LA12)*1)</f>
        <v>0</v>
      </c>
      <c r="LK12" s="341">
        <f t="shared" ca="1" si="56"/>
        <v>1</v>
      </c>
      <c r="LL12" s="341">
        <f t="shared" ref="LL12" ca="1" si="1424">RANK(LK12,LK12:LK15,1)+COUNTIF(LK12:LK12,LK12)-1</f>
        <v>1</v>
      </c>
      <c r="LM12" s="341">
        <v>1</v>
      </c>
      <c r="LN12" s="341" t="str">
        <f t="shared" ref="LN12" ca="1" si="1425">INDEX(KV12:KV15,MATCH(LM12,LL12:LL15,0),0)</f>
        <v>Uzbekistan</v>
      </c>
      <c r="LO12" s="341">
        <f t="shared" ref="LO12" ca="1" si="1426">INDEX(LK12:LK15,MATCH(LN12,KV12:KV15,0),0)</f>
        <v>1</v>
      </c>
      <c r="LP12" s="341" t="str">
        <f t="shared" ref="LP12" ca="1" si="1427">IF(LO13=1,LN12,"")</f>
        <v>Uzbekistan</v>
      </c>
      <c r="LS12" s="341">
        <f ca="1">SUMPRODUCT((OFFSET('Game Board'!$F$8:$F$31,0,KX$1)=LP12)*(OFFSET('Game Board'!$I$8:$I$31,0,KX$1)=LP13)*(OFFSET('Game Board'!$G$8:$G$31,0,KX$1)&gt;OFFSET('Game Board'!$H$8:$H$31,0,KX$1))*1)+SUMPRODUCT((OFFSET('Game Board'!$I$8:$I$31,0,KX$1)=LP12)*(OFFSET('Game Board'!$F$8:$F$31,0,KX$1)=LP13)*(OFFSET('Game Board'!$H$8:$H$31,0,KX$1)&gt;OFFSET('Game Board'!$G$8:$G$31,0,KX$1))*1)+SUMPRODUCT((OFFSET('Game Board'!$F$8:$F$31,0,KX$1)=LP12)*(OFFSET('Game Board'!$I$8:$I$31,0,KX$1)=LP14)*(OFFSET('Game Board'!$G$8:$G$31,0,KX$1)&gt;OFFSET('Game Board'!$H$8:$H$31,0,KX$1))*1)+SUMPRODUCT((OFFSET('Game Board'!$I$8:$I$31,0,KX$1)=LP12)*(OFFSET('Game Board'!$F$8:$F$31,0,KX$1)=LP14)*(OFFSET('Game Board'!$H$8:$H$31,0,KX$1)&gt;OFFSET('Game Board'!$G$8:$G$31,0,KX$1))*1)+SUMPRODUCT((OFFSET('Game Board'!$F$8:$F$31,0,KX$1)=LP12)*(OFFSET('Game Board'!$I$8:$I$31,0,KX$1)=LP15)*(OFFSET('Game Board'!$G$8:$G$31,0,KX$1)&gt;OFFSET('Game Board'!$H$8:$H$31,0,KX$1))*1)+SUMPRODUCT((OFFSET('Game Board'!$I$8:$I$31,0,KX$1)=LP12)*(OFFSET('Game Board'!$F$8:$F$31,0,KX$1)=LP15)*(OFFSET('Game Board'!$H$8:$H$31,0,KX$1)&gt;OFFSET('Game Board'!$G$8:$G$31,0,KX$1))*1)</f>
        <v>0</v>
      </c>
      <c r="LT12" s="341">
        <f ca="1">SUMPRODUCT((OFFSET('Game Board'!$F$8:$F$31,0,KX$1)=LP12)*(OFFSET('Game Board'!$I$8:$I$31,0,KX$1)=LP13)*(OFFSET('Game Board'!$G$8:$G$31,0,KX$1)=OFFSET('Game Board'!$H$8:$H$31,0,KX$1))*1)+SUMPRODUCT((OFFSET('Game Board'!$I$8:$I$31,0,KX$1)=LP12)*(OFFSET('Game Board'!$F$8:$F$31,0,KX$1)=LP13)*(OFFSET('Game Board'!$G$8:$G$31,0,KX$1)=OFFSET('Game Board'!$H$8:$H$31,0,KX$1))*1)+SUMPRODUCT((OFFSET('Game Board'!$F$8:$F$31,0,KX$1)=LP12)*(OFFSET('Game Board'!$I$8:$I$31,0,KX$1)=LP14)*(OFFSET('Game Board'!$G$8:$G$31,0,KX$1)=OFFSET('Game Board'!$H$8:$H$31,0,KX$1))*1)+SUMPRODUCT((OFFSET('Game Board'!$I$8:$I$31,0,KX$1)=LP12)*(OFFSET('Game Board'!$F$8:$F$31,0,KX$1)=LP14)*(OFFSET('Game Board'!$G$8:$G$31,0,KX$1)=OFFSET('Game Board'!$H$8:$H$31,0,KX$1))*1)+SUMPRODUCT((OFFSET('Game Board'!$F$8:$F$31,0,KX$1)=LP12)*(OFFSET('Game Board'!$I$8:$I$31,0,KX$1)=LP15)*(OFFSET('Game Board'!$G$8:$G$31,0,KX$1)=OFFSET('Game Board'!$H$8:$H$31,0,KX$1))*1)+SUMPRODUCT((OFFSET('Game Board'!$I$8:$I$31,0,KX$1)=LP12)*(OFFSET('Game Board'!$F$8:$F$31,0,KX$1)=LP15)*(OFFSET('Game Board'!$G$8:$G$31,0,KX$1)=OFFSET('Game Board'!$H$8:$H$31,0,KX$1))*1)</f>
        <v>3</v>
      </c>
      <c r="LU12" s="341">
        <f ca="1">SUMPRODUCT((OFFSET('Game Board'!$F$8:$F$31,0,KX$1)=LP12)*(OFFSET('Game Board'!$I$8:$I$31,0,KX$1)=LP13)*(OFFSET('Game Board'!$G$8:$G$31,0,KX$1)&lt;OFFSET('Game Board'!$H$8:$H$31,0,KX$1))*1)+SUMPRODUCT((OFFSET('Game Board'!$I$8:$I$31,0,KX$1)=LP12)*(OFFSET('Game Board'!$F$8:$F$31,0,KX$1)=LP13)*(OFFSET('Game Board'!$H$8:$H$31,0,KX$1)&lt;OFFSET('Game Board'!$G$8:$G$31,0,KX$1))*1)+SUMPRODUCT((OFFSET('Game Board'!$F$8:$F$31,0,KX$1)=LP12)*(OFFSET('Game Board'!$I$8:$I$31,0,KX$1)=LP14)*(OFFSET('Game Board'!$G$8:$G$31,0,KX$1)&lt;OFFSET('Game Board'!$H$8:$H$31,0,KX$1))*1)+SUMPRODUCT((OFFSET('Game Board'!$I$8:$I$31,0,KX$1)=LP12)*(OFFSET('Game Board'!$F$8:$F$31,0,KX$1)=LP14)*(OFFSET('Game Board'!$H$8:$H$31,0,KX$1)&lt;OFFSET('Game Board'!$G$8:$G$31,0,KX$1))*1)+SUMPRODUCT((OFFSET('Game Board'!$F$8:$F$31,0,KX$1)=LP12)*(OFFSET('Game Board'!$I$8:$I$31,0,KX$1)=LP15)*(OFFSET('Game Board'!$G$8:$G$31,0,KX$1)&lt;OFFSET('Game Board'!$H$8:$H$31,0,KX$1))*1)+SUMPRODUCT((OFFSET('Game Board'!$I$8:$I$31,0,KX$1)=LP12)*(OFFSET('Game Board'!$F$8:$F$31,0,KX$1)=LP15)*(OFFSET('Game Board'!$H$8:$H$31,0,KX$1)&lt;OFFSET('Game Board'!$G$8:$G$31,0,KX$1))*1)</f>
        <v>0</v>
      </c>
      <c r="LV12" s="341">
        <f ca="1">SUMIFS(OFFSET('Game Board'!$G$8:$G$31,0,KX$1),OFFSET('Game Board'!$F$8:$F$31,0,KX$1),LP12,OFFSET('Game Board'!$I$8:$I$31,0,KX$1),LP13)+SUMIFS(OFFSET('Game Board'!$G$8:$G$31,0,KX$1),OFFSET('Game Board'!$F$8:$F$31,0,KX$1),LP12,OFFSET('Game Board'!$I$8:$I$31,0,KX$1),LP14)+SUMIFS(OFFSET('Game Board'!$G$8:$G$31,0,KX$1),OFFSET('Game Board'!$F$8:$F$31,0,KX$1),LP12,OFFSET('Game Board'!$I$8:$I$31,0,KX$1),LP15)+SUMIFS(OFFSET('Game Board'!$H$8:$H$31,0,KX$1),OFFSET('Game Board'!$I$8:$I$31,0,KX$1),LP12,OFFSET('Game Board'!$F$8:$F$31,0,KX$1),LP13)+SUMIFS(OFFSET('Game Board'!$H$8:$H$31,0,KX$1),OFFSET('Game Board'!$I$8:$I$31,0,KX$1),LP12,OFFSET('Game Board'!$F$8:$F$31,0,KX$1),LP14)+SUMIFS(OFFSET('Game Board'!$H$8:$H$31,0,KX$1),OFFSET('Game Board'!$I$8:$I$31,0,KX$1),LP12,OFFSET('Game Board'!$F$8:$F$31,0,KX$1),LP15)</f>
        <v>0</v>
      </c>
      <c r="LW12" s="341">
        <f ca="1">SUMIFS(OFFSET('Game Board'!$H$8:$H$31,0,KX$1),OFFSET('Game Board'!$F$8:$F$31,0,KX$1),LP12,OFFSET('Game Board'!$I$8:$I$31,0,KX$1),LP13)+SUMIFS(OFFSET('Game Board'!$H$8:$H$31,0,KX$1),OFFSET('Game Board'!$F$8:$F$31,0,KX$1),LP12,OFFSET('Game Board'!$I$8:$I$31,0,KX$1),LP14)+SUMIFS(OFFSET('Game Board'!$H$8:$H$31,0,KX$1),OFFSET('Game Board'!$F$8:$F$31,0,KX$1),LP12,OFFSET('Game Board'!$I$8:$I$31,0,KX$1),LP15)+SUMIFS(OFFSET('Game Board'!$G$8:$G$31,0,KX$1),OFFSET('Game Board'!$I$8:$I$31,0,KX$1),LP12,OFFSET('Game Board'!$F$8:$F$31,0,KX$1),LP13)+SUMIFS(OFFSET('Game Board'!$G$8:$G$31,0,KX$1),OFFSET('Game Board'!$I$8:$I$31,0,KX$1),LP12,OFFSET('Game Board'!$F$8:$F$31,0,KX$1),LP14)+SUMIFS(OFFSET('Game Board'!$G$8:$G$31,0,KX$1),OFFSET('Game Board'!$I$8:$I$31,0,KX$1),LP12,OFFSET('Game Board'!$F$8:$F$31,0,KX$1),LP15)</f>
        <v>0</v>
      </c>
      <c r="LX12" s="341">
        <f t="shared" ca="1" si="61"/>
        <v>0</v>
      </c>
      <c r="LY12" s="341">
        <f t="shared" ca="1" si="62"/>
        <v>3</v>
      </c>
      <c r="LZ12" s="341">
        <f t="shared" ref="LZ12" ca="1" si="1428">IF(LP12&lt;&gt;"",SUMPRODUCT((LO12:LO15=LO12)*(LY12:LY15&gt;LY12)*1),0)</f>
        <v>0</v>
      </c>
      <c r="MA12" s="341">
        <f t="shared" ref="MA12" ca="1" si="1429">IF(LP12&lt;&gt;"",SUMPRODUCT((LZ12:LZ15=LZ12)*(LX12:LX15&gt;LX12)*1),0)</f>
        <v>0</v>
      </c>
      <c r="MB12" s="341">
        <f t="shared" ca="1" si="65"/>
        <v>0</v>
      </c>
      <c r="MC12" s="341">
        <f t="shared" ref="MC12" ca="1" si="1430">IF(LP12&lt;&gt;"",SUMPRODUCT((MB12:MB15=MB12)*(LZ12:LZ15=LZ12)*(LV12:LV15&gt;LV12)*1),0)</f>
        <v>0</v>
      </c>
      <c r="MD12" s="341">
        <f t="shared" ca="1" si="67"/>
        <v>1</v>
      </c>
      <c r="ME12" s="341">
        <v>0</v>
      </c>
      <c r="MF12" s="341">
        <v>0</v>
      </c>
      <c r="MG12" s="341">
        <v>0</v>
      </c>
      <c r="MH12" s="341">
        <v>0</v>
      </c>
      <c r="MI12" s="341">
        <v>0</v>
      </c>
      <c r="MJ12" s="341">
        <f t="shared" si="283"/>
        <v>0</v>
      </c>
      <c r="MK12" s="341">
        <f t="shared" si="284"/>
        <v>0</v>
      </c>
      <c r="ML12" s="341">
        <v>0</v>
      </c>
      <c r="MM12" s="341">
        <v>0</v>
      </c>
      <c r="MN12" s="341">
        <f t="shared" si="287"/>
        <v>0</v>
      </c>
      <c r="MO12" s="341">
        <v>0</v>
      </c>
      <c r="MP12" s="341">
        <f t="shared" ca="1" si="68"/>
        <v>1</v>
      </c>
      <c r="MQ12" s="341">
        <v>0</v>
      </c>
      <c r="MR12" s="341">
        <v>0</v>
      </c>
      <c r="MS12" s="341">
        <v>0</v>
      </c>
      <c r="MT12" s="341">
        <v>0</v>
      </c>
      <c r="MU12" s="341">
        <v>0</v>
      </c>
      <c r="MV12" s="341">
        <v>0</v>
      </c>
      <c r="MW12" s="341">
        <v>0</v>
      </c>
      <c r="MX12" s="341">
        <v>0</v>
      </c>
      <c r="MY12" s="341">
        <v>0</v>
      </c>
      <c r="MZ12" s="341">
        <v>0</v>
      </c>
      <c r="NA12" s="341">
        <v>0</v>
      </c>
      <c r="NB12" s="341">
        <f t="shared" ca="1" si="69"/>
        <v>1</v>
      </c>
      <c r="NC12" s="341">
        <f t="shared" ref="NC12" ca="1" si="1431">SUMPRODUCT((NB12:NB15=NB12)*(LE12:LE15&gt;LE12)*1)</f>
        <v>0</v>
      </c>
      <c r="ND12" s="341">
        <f t="shared" ca="1" si="71"/>
        <v>1</v>
      </c>
      <c r="NE12" s="341" t="str">
        <f t="shared" si="290"/>
        <v>Uzbekistan</v>
      </c>
      <c r="NF12" s="341">
        <f t="shared" ca="1" si="72"/>
        <v>0</v>
      </c>
      <c r="NG12" s="341">
        <f ca="1">SUMPRODUCT((OFFSET('Game Board'!$G$8:$G$31,0,NG$1)&lt;&gt;"")*(OFFSET('Game Board'!$F$8:$F$31,0,NG$1)=$C12)*(OFFSET('Game Board'!$G$8:$G$31,0,NG$1)&gt;OFFSET('Game Board'!$H$8:$H$31,0,NG$1))*1)+SUMPRODUCT((OFFSET('Game Board'!$G$8:$G$31,0,NG$1)&lt;&gt;"")*(OFFSET('Game Board'!$I$8:$I$31,0,NG$1)=$C12)*(OFFSET('Game Board'!$H$8:$H$31,0,NG$1)&gt;OFFSET('Game Board'!$G$8:$G$31,0,NG$1))*1)</f>
        <v>0</v>
      </c>
      <c r="NH12" s="341">
        <f ca="1">SUMPRODUCT((OFFSET('Game Board'!$G$8:$G$31,0,NG$1)&lt;&gt;"")*(OFFSET('Game Board'!$F$8:$F$31,0,NG$1)=$C12)*(OFFSET('Game Board'!$G$8:$G$31,0,NG$1)=OFFSET('Game Board'!$H$8:$H$31,0,NG$1))*1)+SUMPRODUCT((OFFSET('Game Board'!$G$8:$G$31,0,NG$1)&lt;&gt;"")*(OFFSET('Game Board'!$I$8:$I$31,0,NG$1)=$C12)*(OFFSET('Game Board'!$G$8:$G$31,0,NG$1)=OFFSET('Game Board'!$H$8:$H$31,0,NG$1))*1)</f>
        <v>0</v>
      </c>
      <c r="NI12" s="341">
        <f ca="1">SUMPRODUCT((OFFSET('Game Board'!$G$8:$G$31,0,NG$1)&lt;&gt;"")*(OFFSET('Game Board'!$F$8:$F$31,0,NG$1)=$C12)*(OFFSET('Game Board'!$G$8:$G$31,0,NG$1)&lt;OFFSET('Game Board'!$H$8:$H$31,0,NG$1))*1)+SUMPRODUCT((OFFSET('Game Board'!$G$8:$G$31,0,NG$1)&lt;&gt;"")*(OFFSET('Game Board'!$I$8:$I$31,0,NG$1)=$C12)*(OFFSET('Game Board'!$H$8:$H$31,0,NG$1)&lt;OFFSET('Game Board'!$G$8:$G$31,0,NG$1))*1)</f>
        <v>0</v>
      </c>
      <c r="NJ12" s="341">
        <f ca="1">SUMIF(OFFSET('Game Board'!$F$8:$F$31,0,NG$1),$C12,OFFSET('Game Board'!$G$8:$G$31,0,NG$1))+SUMIF(OFFSET('Game Board'!$I$8:$I$31,0,NG$1),$C12,OFFSET('Game Board'!$H$8:$H$31,0,NG$1))</f>
        <v>0</v>
      </c>
      <c r="NK12" s="341">
        <f ca="1">SUMIF(OFFSET('Game Board'!$F$8:$F$31,0,NG$1),$C12,OFFSET('Game Board'!$H$8:$H$31,0,NG$1))+SUMIF(OFFSET('Game Board'!$I$8:$I$31,0,NG$1),$C12,OFFSET('Game Board'!$G$8:$G$31,0,NG$1))</f>
        <v>0</v>
      </c>
      <c r="NL12" s="341">
        <f t="shared" ca="1" si="73"/>
        <v>0</v>
      </c>
      <c r="NM12" s="341">
        <f t="shared" ca="1" si="74"/>
        <v>0</v>
      </c>
      <c r="NN12" s="341">
        <f t="shared" ca="1" si="291"/>
        <v>8</v>
      </c>
      <c r="NO12" s="341">
        <f>'Tournament Setup'!$F14</f>
        <v>0</v>
      </c>
      <c r="NP12" s="341">
        <f t="shared" ref="NP12" ca="1" si="1432">RANK(NM12,NM12:NM15)</f>
        <v>1</v>
      </c>
      <c r="NQ12" s="341">
        <f t="shared" ref="NQ12" ca="1" si="1433">SUMPRODUCT((NP12:NP15=NP12)*(NL12:NL15&gt;NL12)*1)</f>
        <v>0</v>
      </c>
      <c r="NR12" s="341">
        <f t="shared" ca="1" si="77"/>
        <v>1</v>
      </c>
      <c r="NS12" s="341">
        <f t="shared" ref="NS12" ca="1" si="1434">SUMPRODUCT((NP12:NP15=NP12)*(NL12:NL15=NL12)*(NJ12:NJ15&gt;NJ12)*1)</f>
        <v>0</v>
      </c>
      <c r="NT12" s="341">
        <f t="shared" ca="1" si="79"/>
        <v>1</v>
      </c>
      <c r="NU12" s="341">
        <f t="shared" ref="NU12" ca="1" si="1435">RANK(NT12,NT12:NT15,1)+COUNTIF(NT12:NT12,NT12)-1</f>
        <v>1</v>
      </c>
      <c r="NV12" s="341">
        <v>1</v>
      </c>
      <c r="NW12" s="341" t="str">
        <f t="shared" ref="NW12" ca="1" si="1436">INDEX(NE12:NE15,MATCH(NV12,NU12:NU15,0),0)</f>
        <v>Uzbekistan</v>
      </c>
      <c r="NX12" s="341">
        <f t="shared" ref="NX12" ca="1" si="1437">INDEX(NT12:NT15,MATCH(NW12,NE12:NE15,0),0)</f>
        <v>1</v>
      </c>
      <c r="NY12" s="341" t="str">
        <f t="shared" ref="NY12" ca="1" si="1438">IF(NX13=1,NW12,"")</f>
        <v>Uzbekistan</v>
      </c>
      <c r="OB12" s="341">
        <f ca="1">SUMPRODUCT((OFFSET('Game Board'!$F$8:$F$31,0,NG$1)=NY12)*(OFFSET('Game Board'!$I$8:$I$31,0,NG$1)=NY13)*(OFFSET('Game Board'!$G$8:$G$31,0,NG$1)&gt;OFFSET('Game Board'!$H$8:$H$31,0,NG$1))*1)+SUMPRODUCT((OFFSET('Game Board'!$I$8:$I$31,0,NG$1)=NY12)*(OFFSET('Game Board'!$F$8:$F$31,0,NG$1)=NY13)*(OFFSET('Game Board'!$H$8:$H$31,0,NG$1)&gt;OFFSET('Game Board'!$G$8:$G$31,0,NG$1))*1)+SUMPRODUCT((OFFSET('Game Board'!$F$8:$F$31,0,NG$1)=NY12)*(OFFSET('Game Board'!$I$8:$I$31,0,NG$1)=NY14)*(OFFSET('Game Board'!$G$8:$G$31,0,NG$1)&gt;OFFSET('Game Board'!$H$8:$H$31,0,NG$1))*1)+SUMPRODUCT((OFFSET('Game Board'!$I$8:$I$31,0,NG$1)=NY12)*(OFFSET('Game Board'!$F$8:$F$31,0,NG$1)=NY14)*(OFFSET('Game Board'!$H$8:$H$31,0,NG$1)&gt;OFFSET('Game Board'!$G$8:$G$31,0,NG$1))*1)+SUMPRODUCT((OFFSET('Game Board'!$F$8:$F$31,0,NG$1)=NY12)*(OFFSET('Game Board'!$I$8:$I$31,0,NG$1)=NY15)*(OFFSET('Game Board'!$G$8:$G$31,0,NG$1)&gt;OFFSET('Game Board'!$H$8:$H$31,0,NG$1))*1)+SUMPRODUCT((OFFSET('Game Board'!$I$8:$I$31,0,NG$1)=NY12)*(OFFSET('Game Board'!$F$8:$F$31,0,NG$1)=NY15)*(OFFSET('Game Board'!$H$8:$H$31,0,NG$1)&gt;OFFSET('Game Board'!$G$8:$G$31,0,NG$1))*1)</f>
        <v>0</v>
      </c>
      <c r="OC12" s="341">
        <f ca="1">SUMPRODUCT((OFFSET('Game Board'!$F$8:$F$31,0,NG$1)=NY12)*(OFFSET('Game Board'!$I$8:$I$31,0,NG$1)=NY13)*(OFFSET('Game Board'!$G$8:$G$31,0,NG$1)=OFFSET('Game Board'!$H$8:$H$31,0,NG$1))*1)+SUMPRODUCT((OFFSET('Game Board'!$I$8:$I$31,0,NG$1)=NY12)*(OFFSET('Game Board'!$F$8:$F$31,0,NG$1)=NY13)*(OFFSET('Game Board'!$G$8:$G$31,0,NG$1)=OFFSET('Game Board'!$H$8:$H$31,0,NG$1))*1)+SUMPRODUCT((OFFSET('Game Board'!$F$8:$F$31,0,NG$1)=NY12)*(OFFSET('Game Board'!$I$8:$I$31,0,NG$1)=NY14)*(OFFSET('Game Board'!$G$8:$G$31,0,NG$1)=OFFSET('Game Board'!$H$8:$H$31,0,NG$1))*1)+SUMPRODUCT((OFFSET('Game Board'!$I$8:$I$31,0,NG$1)=NY12)*(OFFSET('Game Board'!$F$8:$F$31,0,NG$1)=NY14)*(OFFSET('Game Board'!$G$8:$G$31,0,NG$1)=OFFSET('Game Board'!$H$8:$H$31,0,NG$1))*1)+SUMPRODUCT((OFFSET('Game Board'!$F$8:$F$31,0,NG$1)=NY12)*(OFFSET('Game Board'!$I$8:$I$31,0,NG$1)=NY15)*(OFFSET('Game Board'!$G$8:$G$31,0,NG$1)=OFFSET('Game Board'!$H$8:$H$31,0,NG$1))*1)+SUMPRODUCT((OFFSET('Game Board'!$I$8:$I$31,0,NG$1)=NY12)*(OFFSET('Game Board'!$F$8:$F$31,0,NG$1)=NY15)*(OFFSET('Game Board'!$G$8:$G$31,0,NG$1)=OFFSET('Game Board'!$H$8:$H$31,0,NG$1))*1)</f>
        <v>3</v>
      </c>
      <c r="OD12" s="341">
        <f ca="1">SUMPRODUCT((OFFSET('Game Board'!$F$8:$F$31,0,NG$1)=NY12)*(OFFSET('Game Board'!$I$8:$I$31,0,NG$1)=NY13)*(OFFSET('Game Board'!$G$8:$G$31,0,NG$1)&lt;OFFSET('Game Board'!$H$8:$H$31,0,NG$1))*1)+SUMPRODUCT((OFFSET('Game Board'!$I$8:$I$31,0,NG$1)=NY12)*(OFFSET('Game Board'!$F$8:$F$31,0,NG$1)=NY13)*(OFFSET('Game Board'!$H$8:$H$31,0,NG$1)&lt;OFFSET('Game Board'!$G$8:$G$31,0,NG$1))*1)+SUMPRODUCT((OFFSET('Game Board'!$F$8:$F$31,0,NG$1)=NY12)*(OFFSET('Game Board'!$I$8:$I$31,0,NG$1)=NY14)*(OFFSET('Game Board'!$G$8:$G$31,0,NG$1)&lt;OFFSET('Game Board'!$H$8:$H$31,0,NG$1))*1)+SUMPRODUCT((OFFSET('Game Board'!$I$8:$I$31,0,NG$1)=NY12)*(OFFSET('Game Board'!$F$8:$F$31,0,NG$1)=NY14)*(OFFSET('Game Board'!$H$8:$H$31,0,NG$1)&lt;OFFSET('Game Board'!$G$8:$G$31,0,NG$1))*1)+SUMPRODUCT((OFFSET('Game Board'!$F$8:$F$31,0,NG$1)=NY12)*(OFFSET('Game Board'!$I$8:$I$31,0,NG$1)=NY15)*(OFFSET('Game Board'!$G$8:$G$31,0,NG$1)&lt;OFFSET('Game Board'!$H$8:$H$31,0,NG$1))*1)+SUMPRODUCT((OFFSET('Game Board'!$I$8:$I$31,0,NG$1)=NY12)*(OFFSET('Game Board'!$F$8:$F$31,0,NG$1)=NY15)*(OFFSET('Game Board'!$H$8:$H$31,0,NG$1)&lt;OFFSET('Game Board'!$G$8:$G$31,0,NG$1))*1)</f>
        <v>0</v>
      </c>
      <c r="OE12" s="341">
        <f ca="1">SUMIFS(OFFSET('Game Board'!$G$8:$G$31,0,NG$1),OFFSET('Game Board'!$F$8:$F$31,0,NG$1),NY12,OFFSET('Game Board'!$I$8:$I$31,0,NG$1),NY13)+SUMIFS(OFFSET('Game Board'!$G$8:$G$31,0,NG$1),OFFSET('Game Board'!$F$8:$F$31,0,NG$1),NY12,OFFSET('Game Board'!$I$8:$I$31,0,NG$1),NY14)+SUMIFS(OFFSET('Game Board'!$G$8:$G$31,0,NG$1),OFFSET('Game Board'!$F$8:$F$31,0,NG$1),NY12,OFFSET('Game Board'!$I$8:$I$31,0,NG$1),NY15)+SUMIFS(OFFSET('Game Board'!$H$8:$H$31,0,NG$1),OFFSET('Game Board'!$I$8:$I$31,0,NG$1),NY12,OFFSET('Game Board'!$F$8:$F$31,0,NG$1),NY13)+SUMIFS(OFFSET('Game Board'!$H$8:$H$31,0,NG$1),OFFSET('Game Board'!$I$8:$I$31,0,NG$1),NY12,OFFSET('Game Board'!$F$8:$F$31,0,NG$1),NY14)+SUMIFS(OFFSET('Game Board'!$H$8:$H$31,0,NG$1),OFFSET('Game Board'!$I$8:$I$31,0,NG$1),NY12,OFFSET('Game Board'!$F$8:$F$31,0,NG$1),NY15)</f>
        <v>0</v>
      </c>
      <c r="OF12" s="341">
        <f ca="1">SUMIFS(OFFSET('Game Board'!$H$8:$H$31,0,NG$1),OFFSET('Game Board'!$F$8:$F$31,0,NG$1),NY12,OFFSET('Game Board'!$I$8:$I$31,0,NG$1),NY13)+SUMIFS(OFFSET('Game Board'!$H$8:$H$31,0,NG$1),OFFSET('Game Board'!$F$8:$F$31,0,NG$1),NY12,OFFSET('Game Board'!$I$8:$I$31,0,NG$1),NY14)+SUMIFS(OFFSET('Game Board'!$H$8:$H$31,0,NG$1),OFFSET('Game Board'!$F$8:$F$31,0,NG$1),NY12,OFFSET('Game Board'!$I$8:$I$31,0,NG$1),NY15)+SUMIFS(OFFSET('Game Board'!$G$8:$G$31,0,NG$1),OFFSET('Game Board'!$I$8:$I$31,0,NG$1),NY12,OFFSET('Game Board'!$F$8:$F$31,0,NG$1),NY13)+SUMIFS(OFFSET('Game Board'!$G$8:$G$31,0,NG$1),OFFSET('Game Board'!$I$8:$I$31,0,NG$1),NY12,OFFSET('Game Board'!$F$8:$F$31,0,NG$1),NY14)+SUMIFS(OFFSET('Game Board'!$G$8:$G$31,0,NG$1),OFFSET('Game Board'!$I$8:$I$31,0,NG$1),NY12,OFFSET('Game Board'!$F$8:$F$31,0,NG$1),NY15)</f>
        <v>0</v>
      </c>
      <c r="OG12" s="341">
        <f t="shared" ca="1" si="84"/>
        <v>0</v>
      </c>
      <c r="OH12" s="341">
        <f t="shared" ca="1" si="85"/>
        <v>3</v>
      </c>
      <c r="OI12" s="341">
        <f t="shared" ref="OI12" ca="1" si="1439">IF(NY12&lt;&gt;"",SUMPRODUCT((NX12:NX15=NX12)*(OH12:OH15&gt;OH12)*1),0)</f>
        <v>0</v>
      </c>
      <c r="OJ12" s="341">
        <f t="shared" ref="OJ12" ca="1" si="1440">IF(NY12&lt;&gt;"",SUMPRODUCT((OI12:OI15=OI12)*(OG12:OG15&gt;OG12)*1),0)</f>
        <v>0</v>
      </c>
      <c r="OK12" s="341">
        <f t="shared" ca="1" si="88"/>
        <v>0</v>
      </c>
      <c r="OL12" s="341">
        <f t="shared" ref="OL12" ca="1" si="1441">IF(NY12&lt;&gt;"",SUMPRODUCT((OK12:OK15=OK12)*(OI12:OI15=OI12)*(OE12:OE15&gt;OE12)*1),0)</f>
        <v>0</v>
      </c>
      <c r="OM12" s="341">
        <f t="shared" ca="1" si="90"/>
        <v>1</v>
      </c>
      <c r="ON12" s="341">
        <v>0</v>
      </c>
      <c r="OO12" s="341">
        <v>0</v>
      </c>
      <c r="OP12" s="341">
        <v>0</v>
      </c>
      <c r="OQ12" s="341">
        <v>0</v>
      </c>
      <c r="OR12" s="341">
        <v>0</v>
      </c>
      <c r="OS12" s="341">
        <f t="shared" si="303"/>
        <v>0</v>
      </c>
      <c r="OT12" s="341">
        <f t="shared" si="304"/>
        <v>0</v>
      </c>
      <c r="OU12" s="341">
        <v>0</v>
      </c>
      <c r="OV12" s="341">
        <v>0</v>
      </c>
      <c r="OW12" s="341">
        <f t="shared" si="307"/>
        <v>0</v>
      </c>
      <c r="OX12" s="341">
        <v>0</v>
      </c>
      <c r="OY12" s="341">
        <f t="shared" ca="1" si="91"/>
        <v>1</v>
      </c>
      <c r="OZ12" s="341">
        <v>0</v>
      </c>
      <c r="PA12" s="341">
        <v>0</v>
      </c>
      <c r="PB12" s="341">
        <v>0</v>
      </c>
      <c r="PC12" s="341">
        <v>0</v>
      </c>
      <c r="PD12" s="341">
        <v>0</v>
      </c>
      <c r="PE12" s="341">
        <v>0</v>
      </c>
      <c r="PF12" s="341">
        <v>0</v>
      </c>
      <c r="PG12" s="341">
        <v>0</v>
      </c>
      <c r="PH12" s="341">
        <v>0</v>
      </c>
      <c r="PI12" s="341">
        <v>0</v>
      </c>
      <c r="PJ12" s="341">
        <v>0</v>
      </c>
      <c r="PK12" s="341">
        <f t="shared" ca="1" si="92"/>
        <v>1</v>
      </c>
      <c r="PL12" s="341">
        <f t="shared" ref="PL12" ca="1" si="1442">SUMPRODUCT((PK12:PK15=PK12)*(NN12:NN15&gt;NN12)*1)</f>
        <v>0</v>
      </c>
      <c r="PM12" s="341">
        <f t="shared" ca="1" si="94"/>
        <v>1</v>
      </c>
      <c r="PN12" s="341" t="str">
        <f t="shared" si="310"/>
        <v>Uzbekistan</v>
      </c>
      <c r="PO12" s="341">
        <f t="shared" ca="1" si="95"/>
        <v>0</v>
      </c>
      <c r="PP12" s="341">
        <f ca="1">SUMPRODUCT((OFFSET('Game Board'!$G$8:$G$31,0,PP$1)&lt;&gt;"")*(OFFSET('Game Board'!$F$8:$F$31,0,PP$1)=$C12)*(OFFSET('Game Board'!$G$8:$G$31,0,PP$1)&gt;OFFSET('Game Board'!$H$8:$H$31,0,PP$1))*1)+SUMPRODUCT((OFFSET('Game Board'!$G$8:$G$31,0,PP$1)&lt;&gt;"")*(OFFSET('Game Board'!$I$8:$I$31,0,PP$1)=$C12)*(OFFSET('Game Board'!$H$8:$H$31,0,PP$1)&gt;OFFSET('Game Board'!$G$8:$G$31,0,PP$1))*1)</f>
        <v>0</v>
      </c>
      <c r="PQ12" s="341">
        <f ca="1">SUMPRODUCT((OFFSET('Game Board'!$G$8:$G$31,0,PP$1)&lt;&gt;"")*(OFFSET('Game Board'!$F$8:$F$31,0,PP$1)=$C12)*(OFFSET('Game Board'!$G$8:$G$31,0,PP$1)=OFFSET('Game Board'!$H$8:$H$31,0,PP$1))*1)+SUMPRODUCT((OFFSET('Game Board'!$G$8:$G$31,0,PP$1)&lt;&gt;"")*(OFFSET('Game Board'!$I$8:$I$31,0,PP$1)=$C12)*(OFFSET('Game Board'!$G$8:$G$31,0,PP$1)=OFFSET('Game Board'!$H$8:$H$31,0,PP$1))*1)</f>
        <v>0</v>
      </c>
      <c r="PR12" s="341">
        <f ca="1">SUMPRODUCT((OFFSET('Game Board'!$G$8:$G$31,0,PP$1)&lt;&gt;"")*(OFFSET('Game Board'!$F$8:$F$31,0,PP$1)=$C12)*(OFFSET('Game Board'!$G$8:$G$31,0,PP$1)&lt;OFFSET('Game Board'!$H$8:$H$31,0,PP$1))*1)+SUMPRODUCT((OFFSET('Game Board'!$G$8:$G$31,0,PP$1)&lt;&gt;"")*(OFFSET('Game Board'!$I$8:$I$31,0,PP$1)=$C12)*(OFFSET('Game Board'!$H$8:$H$31,0,PP$1)&lt;OFFSET('Game Board'!$G$8:$G$31,0,PP$1))*1)</f>
        <v>0</v>
      </c>
      <c r="PS12" s="341">
        <f ca="1">SUMIF(OFFSET('Game Board'!$F$8:$F$31,0,PP$1),$C12,OFFSET('Game Board'!$G$8:$G$31,0,PP$1))+SUMIF(OFFSET('Game Board'!$I$8:$I$31,0,PP$1),$C12,OFFSET('Game Board'!$H$8:$H$31,0,PP$1))</f>
        <v>0</v>
      </c>
      <c r="PT12" s="341">
        <f ca="1">SUMIF(OFFSET('Game Board'!$F$8:$F$31,0,PP$1),$C12,OFFSET('Game Board'!$H$8:$H$31,0,PP$1))+SUMIF(OFFSET('Game Board'!$I$8:$I$31,0,PP$1),$C12,OFFSET('Game Board'!$G$8:$G$31,0,PP$1))</f>
        <v>0</v>
      </c>
      <c r="PU12" s="341">
        <f t="shared" ca="1" si="96"/>
        <v>0</v>
      </c>
      <c r="PV12" s="341">
        <f t="shared" ca="1" si="97"/>
        <v>0</v>
      </c>
      <c r="PW12" s="341">
        <f t="shared" ca="1" si="311"/>
        <v>8</v>
      </c>
      <c r="PX12" s="341">
        <f>'Tournament Setup'!$F14</f>
        <v>0</v>
      </c>
      <c r="PY12" s="341">
        <f t="shared" ref="PY12" ca="1" si="1443">RANK(PV12,PV12:PV15)</f>
        <v>1</v>
      </c>
      <c r="PZ12" s="341">
        <f t="shared" ref="PZ12" ca="1" si="1444">SUMPRODUCT((PY12:PY15=PY12)*(PU12:PU15&gt;PU12)*1)</f>
        <v>0</v>
      </c>
      <c r="QA12" s="341">
        <f t="shared" ca="1" si="100"/>
        <v>1</v>
      </c>
      <c r="QB12" s="341">
        <f t="shared" ref="QB12" ca="1" si="1445">SUMPRODUCT((PY12:PY15=PY12)*(PU12:PU15=PU12)*(PS12:PS15&gt;PS12)*1)</f>
        <v>0</v>
      </c>
      <c r="QC12" s="341">
        <f t="shared" ca="1" si="102"/>
        <v>1</v>
      </c>
      <c r="QD12" s="341">
        <f t="shared" ref="QD12" ca="1" si="1446">RANK(QC12,QC12:QC15,1)+COUNTIF(QC12:QC12,QC12)-1</f>
        <v>1</v>
      </c>
      <c r="QE12" s="341">
        <v>1</v>
      </c>
      <c r="QF12" s="341" t="str">
        <f t="shared" ref="QF12" ca="1" si="1447">INDEX(PN12:PN15,MATCH(QE12,QD12:QD15,0),0)</f>
        <v>Uzbekistan</v>
      </c>
      <c r="QG12" s="341">
        <f t="shared" ref="QG12" ca="1" si="1448">INDEX(QC12:QC15,MATCH(QF12,PN12:PN15,0),0)</f>
        <v>1</v>
      </c>
      <c r="QH12" s="341" t="str">
        <f t="shared" ref="QH12" ca="1" si="1449">IF(QG13=1,QF12,"")</f>
        <v>Uzbekistan</v>
      </c>
      <c r="QK12" s="341">
        <f ca="1">SUMPRODUCT((OFFSET('Game Board'!$F$8:$F$31,0,PP$1)=QH12)*(OFFSET('Game Board'!$I$8:$I$31,0,PP$1)=QH13)*(OFFSET('Game Board'!$G$8:$G$31,0,PP$1)&gt;OFFSET('Game Board'!$H$8:$H$31,0,PP$1))*1)+SUMPRODUCT((OFFSET('Game Board'!$I$8:$I$31,0,PP$1)=QH12)*(OFFSET('Game Board'!$F$8:$F$31,0,PP$1)=QH13)*(OFFSET('Game Board'!$H$8:$H$31,0,PP$1)&gt;OFFSET('Game Board'!$G$8:$G$31,0,PP$1))*1)+SUMPRODUCT((OFFSET('Game Board'!$F$8:$F$31,0,PP$1)=QH12)*(OFFSET('Game Board'!$I$8:$I$31,0,PP$1)=QH14)*(OFFSET('Game Board'!$G$8:$G$31,0,PP$1)&gt;OFFSET('Game Board'!$H$8:$H$31,0,PP$1))*1)+SUMPRODUCT((OFFSET('Game Board'!$I$8:$I$31,0,PP$1)=QH12)*(OFFSET('Game Board'!$F$8:$F$31,0,PP$1)=QH14)*(OFFSET('Game Board'!$H$8:$H$31,0,PP$1)&gt;OFFSET('Game Board'!$G$8:$G$31,0,PP$1))*1)+SUMPRODUCT((OFFSET('Game Board'!$F$8:$F$31,0,PP$1)=QH12)*(OFFSET('Game Board'!$I$8:$I$31,0,PP$1)=QH15)*(OFFSET('Game Board'!$G$8:$G$31,0,PP$1)&gt;OFFSET('Game Board'!$H$8:$H$31,0,PP$1))*1)+SUMPRODUCT((OFFSET('Game Board'!$I$8:$I$31,0,PP$1)=QH12)*(OFFSET('Game Board'!$F$8:$F$31,0,PP$1)=QH15)*(OFFSET('Game Board'!$H$8:$H$31,0,PP$1)&gt;OFFSET('Game Board'!$G$8:$G$31,0,PP$1))*1)</f>
        <v>0</v>
      </c>
      <c r="QL12" s="341">
        <f ca="1">SUMPRODUCT((OFFSET('Game Board'!$F$8:$F$31,0,PP$1)=QH12)*(OFFSET('Game Board'!$I$8:$I$31,0,PP$1)=QH13)*(OFFSET('Game Board'!$G$8:$G$31,0,PP$1)=OFFSET('Game Board'!$H$8:$H$31,0,PP$1))*1)+SUMPRODUCT((OFFSET('Game Board'!$I$8:$I$31,0,PP$1)=QH12)*(OFFSET('Game Board'!$F$8:$F$31,0,PP$1)=QH13)*(OFFSET('Game Board'!$G$8:$G$31,0,PP$1)=OFFSET('Game Board'!$H$8:$H$31,0,PP$1))*1)+SUMPRODUCT((OFFSET('Game Board'!$F$8:$F$31,0,PP$1)=QH12)*(OFFSET('Game Board'!$I$8:$I$31,0,PP$1)=QH14)*(OFFSET('Game Board'!$G$8:$G$31,0,PP$1)=OFFSET('Game Board'!$H$8:$H$31,0,PP$1))*1)+SUMPRODUCT((OFFSET('Game Board'!$I$8:$I$31,0,PP$1)=QH12)*(OFFSET('Game Board'!$F$8:$F$31,0,PP$1)=QH14)*(OFFSET('Game Board'!$G$8:$G$31,0,PP$1)=OFFSET('Game Board'!$H$8:$H$31,0,PP$1))*1)+SUMPRODUCT((OFFSET('Game Board'!$F$8:$F$31,0,PP$1)=QH12)*(OFFSET('Game Board'!$I$8:$I$31,0,PP$1)=QH15)*(OFFSET('Game Board'!$G$8:$G$31,0,PP$1)=OFFSET('Game Board'!$H$8:$H$31,0,PP$1))*1)+SUMPRODUCT((OFFSET('Game Board'!$I$8:$I$31,0,PP$1)=QH12)*(OFFSET('Game Board'!$F$8:$F$31,0,PP$1)=QH15)*(OFFSET('Game Board'!$G$8:$G$31,0,PP$1)=OFFSET('Game Board'!$H$8:$H$31,0,PP$1))*1)</f>
        <v>3</v>
      </c>
      <c r="QM12" s="341">
        <f ca="1">SUMPRODUCT((OFFSET('Game Board'!$F$8:$F$31,0,PP$1)=QH12)*(OFFSET('Game Board'!$I$8:$I$31,0,PP$1)=QH13)*(OFFSET('Game Board'!$G$8:$G$31,0,PP$1)&lt;OFFSET('Game Board'!$H$8:$H$31,0,PP$1))*1)+SUMPRODUCT((OFFSET('Game Board'!$I$8:$I$31,0,PP$1)=QH12)*(OFFSET('Game Board'!$F$8:$F$31,0,PP$1)=QH13)*(OFFSET('Game Board'!$H$8:$H$31,0,PP$1)&lt;OFFSET('Game Board'!$G$8:$G$31,0,PP$1))*1)+SUMPRODUCT((OFFSET('Game Board'!$F$8:$F$31,0,PP$1)=QH12)*(OFFSET('Game Board'!$I$8:$I$31,0,PP$1)=QH14)*(OFFSET('Game Board'!$G$8:$G$31,0,PP$1)&lt;OFFSET('Game Board'!$H$8:$H$31,0,PP$1))*1)+SUMPRODUCT((OFFSET('Game Board'!$I$8:$I$31,0,PP$1)=QH12)*(OFFSET('Game Board'!$F$8:$F$31,0,PP$1)=QH14)*(OFFSET('Game Board'!$H$8:$H$31,0,PP$1)&lt;OFFSET('Game Board'!$G$8:$G$31,0,PP$1))*1)+SUMPRODUCT((OFFSET('Game Board'!$F$8:$F$31,0,PP$1)=QH12)*(OFFSET('Game Board'!$I$8:$I$31,0,PP$1)=QH15)*(OFFSET('Game Board'!$G$8:$G$31,0,PP$1)&lt;OFFSET('Game Board'!$H$8:$H$31,0,PP$1))*1)+SUMPRODUCT((OFFSET('Game Board'!$I$8:$I$31,0,PP$1)=QH12)*(OFFSET('Game Board'!$F$8:$F$31,0,PP$1)=QH15)*(OFFSET('Game Board'!$H$8:$H$31,0,PP$1)&lt;OFFSET('Game Board'!$G$8:$G$31,0,PP$1))*1)</f>
        <v>0</v>
      </c>
      <c r="QN12" s="341">
        <f ca="1">SUMIFS(OFFSET('Game Board'!$G$8:$G$31,0,PP$1),OFFSET('Game Board'!$F$8:$F$31,0,PP$1),QH12,OFFSET('Game Board'!$I$8:$I$31,0,PP$1),QH13)+SUMIFS(OFFSET('Game Board'!$G$8:$G$31,0,PP$1),OFFSET('Game Board'!$F$8:$F$31,0,PP$1),QH12,OFFSET('Game Board'!$I$8:$I$31,0,PP$1),QH14)+SUMIFS(OFFSET('Game Board'!$G$8:$G$31,0,PP$1),OFFSET('Game Board'!$F$8:$F$31,0,PP$1),QH12,OFFSET('Game Board'!$I$8:$I$31,0,PP$1),QH15)+SUMIFS(OFFSET('Game Board'!$H$8:$H$31,0,PP$1),OFFSET('Game Board'!$I$8:$I$31,0,PP$1),QH12,OFFSET('Game Board'!$F$8:$F$31,0,PP$1),QH13)+SUMIFS(OFFSET('Game Board'!$H$8:$H$31,0,PP$1),OFFSET('Game Board'!$I$8:$I$31,0,PP$1),QH12,OFFSET('Game Board'!$F$8:$F$31,0,PP$1),QH14)+SUMIFS(OFFSET('Game Board'!$H$8:$H$31,0,PP$1),OFFSET('Game Board'!$I$8:$I$31,0,PP$1),QH12,OFFSET('Game Board'!$F$8:$F$31,0,PP$1),QH15)</f>
        <v>0</v>
      </c>
      <c r="QO12" s="341">
        <f ca="1">SUMIFS(OFFSET('Game Board'!$H$8:$H$31,0,PP$1),OFFSET('Game Board'!$F$8:$F$31,0,PP$1),QH12,OFFSET('Game Board'!$I$8:$I$31,0,PP$1),QH13)+SUMIFS(OFFSET('Game Board'!$H$8:$H$31,0,PP$1),OFFSET('Game Board'!$F$8:$F$31,0,PP$1),QH12,OFFSET('Game Board'!$I$8:$I$31,0,PP$1),QH14)+SUMIFS(OFFSET('Game Board'!$H$8:$H$31,0,PP$1),OFFSET('Game Board'!$F$8:$F$31,0,PP$1),QH12,OFFSET('Game Board'!$I$8:$I$31,0,PP$1),QH15)+SUMIFS(OFFSET('Game Board'!$G$8:$G$31,0,PP$1),OFFSET('Game Board'!$I$8:$I$31,0,PP$1),QH12,OFFSET('Game Board'!$F$8:$F$31,0,PP$1),QH13)+SUMIFS(OFFSET('Game Board'!$G$8:$G$31,0,PP$1),OFFSET('Game Board'!$I$8:$I$31,0,PP$1),QH12,OFFSET('Game Board'!$F$8:$F$31,0,PP$1),QH14)+SUMIFS(OFFSET('Game Board'!$G$8:$G$31,0,PP$1),OFFSET('Game Board'!$I$8:$I$31,0,PP$1),QH12,OFFSET('Game Board'!$F$8:$F$31,0,PP$1),QH15)</f>
        <v>0</v>
      </c>
      <c r="QP12" s="341">
        <f t="shared" ca="1" si="107"/>
        <v>0</v>
      </c>
      <c r="QQ12" s="341">
        <f t="shared" ca="1" si="108"/>
        <v>3</v>
      </c>
      <c r="QR12" s="341">
        <f t="shared" ref="QR12" ca="1" si="1450">IF(QH12&lt;&gt;"",SUMPRODUCT((QG12:QG15=QG12)*(QQ12:QQ15&gt;QQ12)*1),0)</f>
        <v>0</v>
      </c>
      <c r="QS12" s="341">
        <f t="shared" ref="QS12" ca="1" si="1451">IF(QH12&lt;&gt;"",SUMPRODUCT((QR12:QR15=QR12)*(QP12:QP15&gt;QP12)*1),0)</f>
        <v>0</v>
      </c>
      <c r="QT12" s="341">
        <f t="shared" ca="1" si="111"/>
        <v>0</v>
      </c>
      <c r="QU12" s="341">
        <f t="shared" ref="QU12" ca="1" si="1452">IF(QH12&lt;&gt;"",SUMPRODUCT((QT12:QT15=QT12)*(QR12:QR15=QR12)*(QN12:QN15&gt;QN12)*1),0)</f>
        <v>0</v>
      </c>
      <c r="QV12" s="341">
        <f t="shared" ca="1" si="113"/>
        <v>1</v>
      </c>
      <c r="QW12" s="341">
        <v>0</v>
      </c>
      <c r="QX12" s="341">
        <v>0</v>
      </c>
      <c r="QY12" s="341">
        <v>0</v>
      </c>
      <c r="QZ12" s="341">
        <v>0</v>
      </c>
      <c r="RA12" s="341">
        <v>0</v>
      </c>
      <c r="RB12" s="341">
        <f t="shared" si="323"/>
        <v>0</v>
      </c>
      <c r="RC12" s="341">
        <f t="shared" si="324"/>
        <v>0</v>
      </c>
      <c r="RD12" s="341">
        <v>0</v>
      </c>
      <c r="RE12" s="341">
        <v>0</v>
      </c>
      <c r="RF12" s="341">
        <f t="shared" si="327"/>
        <v>0</v>
      </c>
      <c r="RG12" s="341">
        <v>0</v>
      </c>
      <c r="RH12" s="341">
        <f t="shared" ca="1" si="114"/>
        <v>1</v>
      </c>
      <c r="RI12" s="341">
        <v>0</v>
      </c>
      <c r="RJ12" s="341">
        <v>0</v>
      </c>
      <c r="RK12" s="341">
        <v>0</v>
      </c>
      <c r="RL12" s="341">
        <v>0</v>
      </c>
      <c r="RM12" s="341">
        <v>0</v>
      </c>
      <c r="RN12" s="341">
        <v>0</v>
      </c>
      <c r="RO12" s="341">
        <v>0</v>
      </c>
      <c r="RP12" s="341">
        <v>0</v>
      </c>
      <c r="RQ12" s="341">
        <v>0</v>
      </c>
      <c r="RR12" s="341">
        <v>0</v>
      </c>
      <c r="RS12" s="341">
        <v>0</v>
      </c>
      <c r="RT12" s="341">
        <f t="shared" ca="1" si="115"/>
        <v>1</v>
      </c>
      <c r="RU12" s="341">
        <f t="shared" ref="RU12" ca="1" si="1453">SUMPRODUCT((RT12:RT15=RT12)*(PW12:PW15&gt;PW12)*1)</f>
        <v>0</v>
      </c>
      <c r="RV12" s="341">
        <f t="shared" ca="1" si="117"/>
        <v>1</v>
      </c>
      <c r="RW12" s="341" t="str">
        <f t="shared" si="330"/>
        <v>Uzbekistan</v>
      </c>
      <c r="RX12" s="341">
        <f t="shared" ca="1" si="118"/>
        <v>0</v>
      </c>
      <c r="RY12" s="341">
        <f ca="1">SUMPRODUCT((OFFSET('Game Board'!$G$8:$G$31,0,RY$1)&lt;&gt;"")*(OFFSET('Game Board'!$F$8:$F$31,0,RY$1)=$C12)*(OFFSET('Game Board'!$G$8:$G$31,0,RY$1)&gt;OFFSET('Game Board'!$H$8:$H$31,0,RY$1))*1)+SUMPRODUCT((OFFSET('Game Board'!$G$8:$G$31,0,RY$1)&lt;&gt;"")*(OFFSET('Game Board'!$I$8:$I$31,0,RY$1)=$C12)*(OFFSET('Game Board'!$H$8:$H$31,0,RY$1)&gt;OFFSET('Game Board'!$G$8:$G$31,0,RY$1))*1)</f>
        <v>0</v>
      </c>
      <c r="RZ12" s="341">
        <f ca="1">SUMPRODUCT((OFFSET('Game Board'!$G$8:$G$31,0,RY$1)&lt;&gt;"")*(OFFSET('Game Board'!$F$8:$F$31,0,RY$1)=$C12)*(OFFSET('Game Board'!$G$8:$G$31,0,RY$1)=OFFSET('Game Board'!$H$8:$H$31,0,RY$1))*1)+SUMPRODUCT((OFFSET('Game Board'!$G$8:$G$31,0,RY$1)&lt;&gt;"")*(OFFSET('Game Board'!$I$8:$I$31,0,RY$1)=$C12)*(OFFSET('Game Board'!$G$8:$G$31,0,RY$1)=OFFSET('Game Board'!$H$8:$H$31,0,RY$1))*1)</f>
        <v>0</v>
      </c>
      <c r="SA12" s="341">
        <f ca="1">SUMPRODUCT((OFFSET('Game Board'!$G$8:$G$31,0,RY$1)&lt;&gt;"")*(OFFSET('Game Board'!$F$8:$F$31,0,RY$1)=$C12)*(OFFSET('Game Board'!$G$8:$G$31,0,RY$1)&lt;OFFSET('Game Board'!$H$8:$H$31,0,RY$1))*1)+SUMPRODUCT((OFFSET('Game Board'!$G$8:$G$31,0,RY$1)&lt;&gt;"")*(OFFSET('Game Board'!$I$8:$I$31,0,RY$1)=$C12)*(OFFSET('Game Board'!$H$8:$H$31,0,RY$1)&lt;OFFSET('Game Board'!$G$8:$G$31,0,RY$1))*1)</f>
        <v>0</v>
      </c>
      <c r="SB12" s="341">
        <f ca="1">SUMIF(OFFSET('Game Board'!$F$8:$F$31,0,RY$1),$C12,OFFSET('Game Board'!$G$8:$G$31,0,RY$1))+SUMIF(OFFSET('Game Board'!$I$8:$I$31,0,RY$1),$C12,OFFSET('Game Board'!$H$8:$H$31,0,RY$1))</f>
        <v>0</v>
      </c>
      <c r="SC12" s="341">
        <f ca="1">SUMIF(OFFSET('Game Board'!$F$8:$F$31,0,RY$1),$C12,OFFSET('Game Board'!$H$8:$H$31,0,RY$1))+SUMIF(OFFSET('Game Board'!$I$8:$I$31,0,RY$1),$C12,OFFSET('Game Board'!$G$8:$G$31,0,RY$1))</f>
        <v>0</v>
      </c>
      <c r="SD12" s="341">
        <f t="shared" ca="1" si="119"/>
        <v>0</v>
      </c>
      <c r="SE12" s="341">
        <f t="shared" ca="1" si="120"/>
        <v>0</v>
      </c>
      <c r="SF12" s="341">
        <f t="shared" ca="1" si="331"/>
        <v>8</v>
      </c>
      <c r="SG12" s="341">
        <f>'Tournament Setup'!$F14</f>
        <v>0</v>
      </c>
      <c r="SH12" s="341">
        <f t="shared" ref="SH12" ca="1" si="1454">RANK(SE12,SE12:SE15)</f>
        <v>1</v>
      </c>
      <c r="SI12" s="341">
        <f t="shared" ref="SI12" ca="1" si="1455">SUMPRODUCT((SH12:SH15=SH12)*(SD12:SD15&gt;SD12)*1)</f>
        <v>0</v>
      </c>
      <c r="SJ12" s="341">
        <f t="shared" ca="1" si="123"/>
        <v>1</v>
      </c>
      <c r="SK12" s="341">
        <f t="shared" ref="SK12" ca="1" si="1456">SUMPRODUCT((SH12:SH15=SH12)*(SD12:SD15=SD12)*(SB12:SB15&gt;SB12)*1)</f>
        <v>0</v>
      </c>
      <c r="SL12" s="341">
        <f t="shared" ca="1" si="125"/>
        <v>1</v>
      </c>
      <c r="SM12" s="341">
        <f t="shared" ref="SM12" ca="1" si="1457">RANK(SL12,SL12:SL15,1)+COUNTIF(SL12:SL12,SL12)-1</f>
        <v>1</v>
      </c>
      <c r="SN12" s="341">
        <v>1</v>
      </c>
      <c r="SO12" s="341" t="str">
        <f t="shared" ref="SO12" ca="1" si="1458">INDEX(RW12:RW15,MATCH(SN12,SM12:SM15,0),0)</f>
        <v>Uzbekistan</v>
      </c>
      <c r="SP12" s="341">
        <f t="shared" ref="SP12" ca="1" si="1459">INDEX(SL12:SL15,MATCH(SO12,RW12:RW15,0),0)</f>
        <v>1</v>
      </c>
      <c r="SQ12" s="341" t="str">
        <f t="shared" ref="SQ12" ca="1" si="1460">IF(SP13=1,SO12,"")</f>
        <v>Uzbekistan</v>
      </c>
      <c r="ST12" s="341">
        <f ca="1">SUMPRODUCT((OFFSET('Game Board'!$F$8:$F$31,0,RY$1)=SQ12)*(OFFSET('Game Board'!$I$8:$I$31,0,RY$1)=SQ13)*(OFFSET('Game Board'!$G$8:$G$31,0,RY$1)&gt;OFFSET('Game Board'!$H$8:$H$31,0,RY$1))*1)+SUMPRODUCT((OFFSET('Game Board'!$I$8:$I$31,0,RY$1)=SQ12)*(OFFSET('Game Board'!$F$8:$F$31,0,RY$1)=SQ13)*(OFFSET('Game Board'!$H$8:$H$31,0,RY$1)&gt;OFFSET('Game Board'!$G$8:$G$31,0,RY$1))*1)+SUMPRODUCT((OFFSET('Game Board'!$F$8:$F$31,0,RY$1)=SQ12)*(OFFSET('Game Board'!$I$8:$I$31,0,RY$1)=SQ14)*(OFFSET('Game Board'!$G$8:$G$31,0,RY$1)&gt;OFFSET('Game Board'!$H$8:$H$31,0,RY$1))*1)+SUMPRODUCT((OFFSET('Game Board'!$I$8:$I$31,0,RY$1)=SQ12)*(OFFSET('Game Board'!$F$8:$F$31,0,RY$1)=SQ14)*(OFFSET('Game Board'!$H$8:$H$31,0,RY$1)&gt;OFFSET('Game Board'!$G$8:$G$31,0,RY$1))*1)+SUMPRODUCT((OFFSET('Game Board'!$F$8:$F$31,0,RY$1)=SQ12)*(OFFSET('Game Board'!$I$8:$I$31,0,RY$1)=SQ15)*(OFFSET('Game Board'!$G$8:$G$31,0,RY$1)&gt;OFFSET('Game Board'!$H$8:$H$31,0,RY$1))*1)+SUMPRODUCT((OFFSET('Game Board'!$I$8:$I$31,0,RY$1)=SQ12)*(OFFSET('Game Board'!$F$8:$F$31,0,RY$1)=SQ15)*(OFFSET('Game Board'!$H$8:$H$31,0,RY$1)&gt;OFFSET('Game Board'!$G$8:$G$31,0,RY$1))*1)</f>
        <v>0</v>
      </c>
      <c r="SU12" s="341">
        <f ca="1">SUMPRODUCT((OFFSET('Game Board'!$F$8:$F$31,0,RY$1)=SQ12)*(OFFSET('Game Board'!$I$8:$I$31,0,RY$1)=SQ13)*(OFFSET('Game Board'!$G$8:$G$31,0,RY$1)=OFFSET('Game Board'!$H$8:$H$31,0,RY$1))*1)+SUMPRODUCT((OFFSET('Game Board'!$I$8:$I$31,0,RY$1)=SQ12)*(OFFSET('Game Board'!$F$8:$F$31,0,RY$1)=SQ13)*(OFFSET('Game Board'!$G$8:$G$31,0,RY$1)=OFFSET('Game Board'!$H$8:$H$31,0,RY$1))*1)+SUMPRODUCT((OFFSET('Game Board'!$F$8:$F$31,0,RY$1)=SQ12)*(OFFSET('Game Board'!$I$8:$I$31,0,RY$1)=SQ14)*(OFFSET('Game Board'!$G$8:$G$31,0,RY$1)=OFFSET('Game Board'!$H$8:$H$31,0,RY$1))*1)+SUMPRODUCT((OFFSET('Game Board'!$I$8:$I$31,0,RY$1)=SQ12)*(OFFSET('Game Board'!$F$8:$F$31,0,RY$1)=SQ14)*(OFFSET('Game Board'!$G$8:$G$31,0,RY$1)=OFFSET('Game Board'!$H$8:$H$31,0,RY$1))*1)+SUMPRODUCT((OFFSET('Game Board'!$F$8:$F$31,0,RY$1)=SQ12)*(OFFSET('Game Board'!$I$8:$I$31,0,RY$1)=SQ15)*(OFFSET('Game Board'!$G$8:$G$31,0,RY$1)=OFFSET('Game Board'!$H$8:$H$31,0,RY$1))*1)+SUMPRODUCT((OFFSET('Game Board'!$I$8:$I$31,0,RY$1)=SQ12)*(OFFSET('Game Board'!$F$8:$F$31,0,RY$1)=SQ15)*(OFFSET('Game Board'!$G$8:$G$31,0,RY$1)=OFFSET('Game Board'!$H$8:$H$31,0,RY$1))*1)</f>
        <v>3</v>
      </c>
      <c r="SV12" s="341">
        <f ca="1">SUMPRODUCT((OFFSET('Game Board'!$F$8:$F$31,0,RY$1)=SQ12)*(OFFSET('Game Board'!$I$8:$I$31,0,RY$1)=SQ13)*(OFFSET('Game Board'!$G$8:$G$31,0,RY$1)&lt;OFFSET('Game Board'!$H$8:$H$31,0,RY$1))*1)+SUMPRODUCT((OFFSET('Game Board'!$I$8:$I$31,0,RY$1)=SQ12)*(OFFSET('Game Board'!$F$8:$F$31,0,RY$1)=SQ13)*(OFFSET('Game Board'!$H$8:$H$31,0,RY$1)&lt;OFFSET('Game Board'!$G$8:$G$31,0,RY$1))*1)+SUMPRODUCT((OFFSET('Game Board'!$F$8:$F$31,0,RY$1)=SQ12)*(OFFSET('Game Board'!$I$8:$I$31,0,RY$1)=SQ14)*(OFFSET('Game Board'!$G$8:$G$31,0,RY$1)&lt;OFFSET('Game Board'!$H$8:$H$31,0,RY$1))*1)+SUMPRODUCT((OFFSET('Game Board'!$I$8:$I$31,0,RY$1)=SQ12)*(OFFSET('Game Board'!$F$8:$F$31,0,RY$1)=SQ14)*(OFFSET('Game Board'!$H$8:$H$31,0,RY$1)&lt;OFFSET('Game Board'!$G$8:$G$31,0,RY$1))*1)+SUMPRODUCT((OFFSET('Game Board'!$F$8:$F$31,0,RY$1)=SQ12)*(OFFSET('Game Board'!$I$8:$I$31,0,RY$1)=SQ15)*(OFFSET('Game Board'!$G$8:$G$31,0,RY$1)&lt;OFFSET('Game Board'!$H$8:$H$31,0,RY$1))*1)+SUMPRODUCT((OFFSET('Game Board'!$I$8:$I$31,0,RY$1)=SQ12)*(OFFSET('Game Board'!$F$8:$F$31,0,RY$1)=SQ15)*(OFFSET('Game Board'!$H$8:$H$31,0,RY$1)&lt;OFFSET('Game Board'!$G$8:$G$31,0,RY$1))*1)</f>
        <v>0</v>
      </c>
      <c r="SW12" s="341">
        <f ca="1">SUMIFS(OFFSET('Game Board'!$G$8:$G$31,0,RY$1),OFFSET('Game Board'!$F$8:$F$31,0,RY$1),SQ12,OFFSET('Game Board'!$I$8:$I$31,0,RY$1),SQ13)+SUMIFS(OFFSET('Game Board'!$G$8:$G$31,0,RY$1),OFFSET('Game Board'!$F$8:$F$31,0,RY$1),SQ12,OFFSET('Game Board'!$I$8:$I$31,0,RY$1),SQ14)+SUMIFS(OFFSET('Game Board'!$G$8:$G$31,0,RY$1),OFFSET('Game Board'!$F$8:$F$31,0,RY$1),SQ12,OFFSET('Game Board'!$I$8:$I$31,0,RY$1),SQ15)+SUMIFS(OFFSET('Game Board'!$H$8:$H$31,0,RY$1),OFFSET('Game Board'!$I$8:$I$31,0,RY$1),SQ12,OFFSET('Game Board'!$F$8:$F$31,0,RY$1),SQ13)+SUMIFS(OFFSET('Game Board'!$H$8:$H$31,0,RY$1),OFFSET('Game Board'!$I$8:$I$31,0,RY$1),SQ12,OFFSET('Game Board'!$F$8:$F$31,0,RY$1),SQ14)+SUMIFS(OFFSET('Game Board'!$H$8:$H$31,0,RY$1),OFFSET('Game Board'!$I$8:$I$31,0,RY$1),SQ12,OFFSET('Game Board'!$F$8:$F$31,0,RY$1),SQ15)</f>
        <v>0</v>
      </c>
      <c r="SX12" s="341">
        <f ca="1">SUMIFS(OFFSET('Game Board'!$H$8:$H$31,0,RY$1),OFFSET('Game Board'!$F$8:$F$31,0,RY$1),SQ12,OFFSET('Game Board'!$I$8:$I$31,0,RY$1),SQ13)+SUMIFS(OFFSET('Game Board'!$H$8:$H$31,0,RY$1),OFFSET('Game Board'!$F$8:$F$31,0,RY$1),SQ12,OFFSET('Game Board'!$I$8:$I$31,0,RY$1),SQ14)+SUMIFS(OFFSET('Game Board'!$H$8:$H$31,0,RY$1),OFFSET('Game Board'!$F$8:$F$31,0,RY$1),SQ12,OFFSET('Game Board'!$I$8:$I$31,0,RY$1),SQ15)+SUMIFS(OFFSET('Game Board'!$G$8:$G$31,0,RY$1),OFFSET('Game Board'!$I$8:$I$31,0,RY$1),SQ12,OFFSET('Game Board'!$F$8:$F$31,0,RY$1),SQ13)+SUMIFS(OFFSET('Game Board'!$G$8:$G$31,0,RY$1),OFFSET('Game Board'!$I$8:$I$31,0,RY$1),SQ12,OFFSET('Game Board'!$F$8:$F$31,0,RY$1),SQ14)+SUMIFS(OFFSET('Game Board'!$G$8:$G$31,0,RY$1),OFFSET('Game Board'!$I$8:$I$31,0,RY$1),SQ12,OFFSET('Game Board'!$F$8:$F$31,0,RY$1),SQ15)</f>
        <v>0</v>
      </c>
      <c r="SY12" s="341">
        <f t="shared" ca="1" si="130"/>
        <v>0</v>
      </c>
      <c r="SZ12" s="341">
        <f t="shared" ca="1" si="131"/>
        <v>3</v>
      </c>
      <c r="TA12" s="341">
        <f t="shared" ref="TA12" ca="1" si="1461">IF(SQ12&lt;&gt;"",SUMPRODUCT((SP12:SP15=SP12)*(SZ12:SZ15&gt;SZ12)*1),0)</f>
        <v>0</v>
      </c>
      <c r="TB12" s="341">
        <f t="shared" ref="TB12" ca="1" si="1462">IF(SQ12&lt;&gt;"",SUMPRODUCT((TA12:TA15=TA12)*(SY12:SY15&gt;SY12)*1),0)</f>
        <v>0</v>
      </c>
      <c r="TC12" s="341">
        <f t="shared" ca="1" si="134"/>
        <v>0</v>
      </c>
      <c r="TD12" s="341">
        <f t="shared" ref="TD12" ca="1" si="1463">IF(SQ12&lt;&gt;"",SUMPRODUCT((TC12:TC15=TC12)*(TA12:TA15=TA12)*(SW12:SW15&gt;SW12)*1),0)</f>
        <v>0</v>
      </c>
      <c r="TE12" s="341">
        <f t="shared" ca="1" si="136"/>
        <v>1</v>
      </c>
      <c r="TF12" s="341">
        <v>0</v>
      </c>
      <c r="TG12" s="341">
        <v>0</v>
      </c>
      <c r="TH12" s="341">
        <v>0</v>
      </c>
      <c r="TI12" s="341">
        <v>0</v>
      </c>
      <c r="TJ12" s="341">
        <v>0</v>
      </c>
      <c r="TK12" s="341">
        <f t="shared" si="343"/>
        <v>0</v>
      </c>
      <c r="TL12" s="341">
        <f t="shared" si="344"/>
        <v>0</v>
      </c>
      <c r="TM12" s="341">
        <v>0</v>
      </c>
      <c r="TN12" s="341">
        <v>0</v>
      </c>
      <c r="TO12" s="341">
        <f t="shared" si="347"/>
        <v>0</v>
      </c>
      <c r="TP12" s="341">
        <v>0</v>
      </c>
      <c r="TQ12" s="341">
        <f t="shared" ca="1" si="137"/>
        <v>1</v>
      </c>
      <c r="TR12" s="341">
        <v>0</v>
      </c>
      <c r="TS12" s="341">
        <v>0</v>
      </c>
      <c r="TT12" s="341">
        <v>0</v>
      </c>
      <c r="TU12" s="341">
        <v>0</v>
      </c>
      <c r="TV12" s="341">
        <v>0</v>
      </c>
      <c r="TW12" s="341">
        <v>0</v>
      </c>
      <c r="TX12" s="341">
        <v>0</v>
      </c>
      <c r="TY12" s="341">
        <v>0</v>
      </c>
      <c r="TZ12" s="341">
        <v>0</v>
      </c>
      <c r="UA12" s="341">
        <v>0</v>
      </c>
      <c r="UB12" s="341">
        <v>0</v>
      </c>
      <c r="UC12" s="341">
        <f t="shared" ca="1" si="138"/>
        <v>1</v>
      </c>
      <c r="UD12" s="341">
        <f t="shared" ref="UD12" ca="1" si="1464">SUMPRODUCT((UC12:UC15=UC12)*(SF12:SF15&gt;SF12)*1)</f>
        <v>0</v>
      </c>
      <c r="UE12" s="341">
        <f t="shared" ca="1" si="140"/>
        <v>1</v>
      </c>
      <c r="UF12" s="341" t="str">
        <f t="shared" si="350"/>
        <v>Uzbekistan</v>
      </c>
      <c r="UG12" s="341">
        <f t="shared" ca="1" si="141"/>
        <v>0</v>
      </c>
      <c r="UH12" s="341">
        <f ca="1">SUMPRODUCT((OFFSET('Game Board'!$G$8:$G$31,0,UH$1)&lt;&gt;"")*(OFFSET('Game Board'!$F$8:$F$31,0,UH$1)=$C12)*(OFFSET('Game Board'!$G$8:$G$31,0,UH$1)&gt;OFFSET('Game Board'!$H$8:$H$31,0,UH$1))*1)+SUMPRODUCT((OFFSET('Game Board'!$G$8:$G$31,0,UH$1)&lt;&gt;"")*(OFFSET('Game Board'!$I$8:$I$31,0,UH$1)=$C12)*(OFFSET('Game Board'!$H$8:$H$31,0,UH$1)&gt;OFFSET('Game Board'!$G$8:$G$31,0,UH$1))*1)</f>
        <v>0</v>
      </c>
      <c r="UI12" s="341">
        <f ca="1">SUMPRODUCT((OFFSET('Game Board'!$G$8:$G$31,0,UH$1)&lt;&gt;"")*(OFFSET('Game Board'!$F$8:$F$31,0,UH$1)=$C12)*(OFFSET('Game Board'!$G$8:$G$31,0,UH$1)=OFFSET('Game Board'!$H$8:$H$31,0,UH$1))*1)+SUMPRODUCT((OFFSET('Game Board'!$G$8:$G$31,0,UH$1)&lt;&gt;"")*(OFFSET('Game Board'!$I$8:$I$31,0,UH$1)=$C12)*(OFFSET('Game Board'!$G$8:$G$31,0,UH$1)=OFFSET('Game Board'!$H$8:$H$31,0,UH$1))*1)</f>
        <v>0</v>
      </c>
      <c r="UJ12" s="341">
        <f ca="1">SUMPRODUCT((OFFSET('Game Board'!$G$8:$G$31,0,UH$1)&lt;&gt;"")*(OFFSET('Game Board'!$F$8:$F$31,0,UH$1)=$C12)*(OFFSET('Game Board'!$G$8:$G$31,0,UH$1)&lt;OFFSET('Game Board'!$H$8:$H$31,0,UH$1))*1)+SUMPRODUCT((OFFSET('Game Board'!$G$8:$G$31,0,UH$1)&lt;&gt;"")*(OFFSET('Game Board'!$I$8:$I$31,0,UH$1)=$C12)*(OFFSET('Game Board'!$H$8:$H$31,0,UH$1)&lt;OFFSET('Game Board'!$G$8:$G$31,0,UH$1))*1)</f>
        <v>0</v>
      </c>
      <c r="UK12" s="341">
        <f ca="1">SUMIF(OFFSET('Game Board'!$F$8:$F$31,0,UH$1),$C12,OFFSET('Game Board'!$G$8:$G$31,0,UH$1))+SUMIF(OFFSET('Game Board'!$I$8:$I$31,0,UH$1),$C12,OFFSET('Game Board'!$H$8:$H$31,0,UH$1))</f>
        <v>0</v>
      </c>
      <c r="UL12" s="341">
        <f ca="1">SUMIF(OFFSET('Game Board'!$F$8:$F$31,0,UH$1),$C12,OFFSET('Game Board'!$H$8:$H$31,0,UH$1))+SUMIF(OFFSET('Game Board'!$I$8:$I$31,0,UH$1),$C12,OFFSET('Game Board'!$G$8:$G$31,0,UH$1))</f>
        <v>0</v>
      </c>
      <c r="UM12" s="341">
        <f t="shared" ca="1" si="142"/>
        <v>0</v>
      </c>
      <c r="UN12" s="341">
        <f t="shared" ca="1" si="143"/>
        <v>0</v>
      </c>
      <c r="UO12" s="341">
        <f t="shared" ca="1" si="351"/>
        <v>8</v>
      </c>
      <c r="UP12" s="341">
        <f>'Tournament Setup'!$F14</f>
        <v>0</v>
      </c>
      <c r="UQ12" s="341">
        <f t="shared" ref="UQ12" ca="1" si="1465">RANK(UN12,UN12:UN15)</f>
        <v>1</v>
      </c>
      <c r="UR12" s="341">
        <f t="shared" ref="UR12" ca="1" si="1466">SUMPRODUCT((UQ12:UQ15=UQ12)*(UM12:UM15&gt;UM12)*1)</f>
        <v>0</v>
      </c>
      <c r="US12" s="341">
        <f t="shared" ca="1" si="146"/>
        <v>1</v>
      </c>
      <c r="UT12" s="341">
        <f t="shared" ref="UT12" ca="1" si="1467">SUMPRODUCT((UQ12:UQ15=UQ12)*(UM12:UM15=UM12)*(UK12:UK15&gt;UK12)*1)</f>
        <v>0</v>
      </c>
      <c r="UU12" s="341">
        <f t="shared" ca="1" si="148"/>
        <v>1</v>
      </c>
      <c r="UV12" s="341">
        <f t="shared" ref="UV12" ca="1" si="1468">RANK(UU12,UU12:UU15,1)+COUNTIF(UU12:UU12,UU12)-1</f>
        <v>1</v>
      </c>
      <c r="UW12" s="341">
        <v>1</v>
      </c>
      <c r="UX12" s="341" t="str">
        <f t="shared" ref="UX12" ca="1" si="1469">INDEX(UF12:UF15,MATCH(UW12,UV12:UV15,0),0)</f>
        <v>Uzbekistan</v>
      </c>
      <c r="UY12" s="341">
        <f t="shared" ref="UY12" ca="1" si="1470">INDEX(UU12:UU15,MATCH(UX12,UF12:UF15,0),0)</f>
        <v>1</v>
      </c>
      <c r="UZ12" s="341" t="str">
        <f t="shared" ref="UZ12" ca="1" si="1471">IF(UY13=1,UX12,"")</f>
        <v>Uzbekistan</v>
      </c>
      <c r="VC12" s="341">
        <f ca="1">SUMPRODUCT((OFFSET('Game Board'!$F$8:$F$31,0,UH$1)=UZ12)*(OFFSET('Game Board'!$I$8:$I$31,0,UH$1)=UZ13)*(OFFSET('Game Board'!$G$8:$G$31,0,UH$1)&gt;OFFSET('Game Board'!$H$8:$H$31,0,UH$1))*1)+SUMPRODUCT((OFFSET('Game Board'!$I$8:$I$31,0,UH$1)=UZ12)*(OFFSET('Game Board'!$F$8:$F$31,0,UH$1)=UZ13)*(OFFSET('Game Board'!$H$8:$H$31,0,UH$1)&gt;OFFSET('Game Board'!$G$8:$G$31,0,UH$1))*1)+SUMPRODUCT((OFFSET('Game Board'!$F$8:$F$31,0,UH$1)=UZ12)*(OFFSET('Game Board'!$I$8:$I$31,0,UH$1)=UZ14)*(OFFSET('Game Board'!$G$8:$G$31,0,UH$1)&gt;OFFSET('Game Board'!$H$8:$H$31,0,UH$1))*1)+SUMPRODUCT((OFFSET('Game Board'!$I$8:$I$31,0,UH$1)=UZ12)*(OFFSET('Game Board'!$F$8:$F$31,0,UH$1)=UZ14)*(OFFSET('Game Board'!$H$8:$H$31,0,UH$1)&gt;OFFSET('Game Board'!$G$8:$G$31,0,UH$1))*1)+SUMPRODUCT((OFFSET('Game Board'!$F$8:$F$31,0,UH$1)=UZ12)*(OFFSET('Game Board'!$I$8:$I$31,0,UH$1)=UZ15)*(OFFSET('Game Board'!$G$8:$G$31,0,UH$1)&gt;OFFSET('Game Board'!$H$8:$H$31,0,UH$1))*1)+SUMPRODUCT((OFFSET('Game Board'!$I$8:$I$31,0,UH$1)=UZ12)*(OFFSET('Game Board'!$F$8:$F$31,0,UH$1)=UZ15)*(OFFSET('Game Board'!$H$8:$H$31,0,UH$1)&gt;OFFSET('Game Board'!$G$8:$G$31,0,UH$1))*1)</f>
        <v>0</v>
      </c>
      <c r="VD12" s="341">
        <f ca="1">SUMPRODUCT((OFFSET('Game Board'!$F$8:$F$31,0,UH$1)=UZ12)*(OFFSET('Game Board'!$I$8:$I$31,0,UH$1)=UZ13)*(OFFSET('Game Board'!$G$8:$G$31,0,UH$1)=OFFSET('Game Board'!$H$8:$H$31,0,UH$1))*1)+SUMPRODUCT((OFFSET('Game Board'!$I$8:$I$31,0,UH$1)=UZ12)*(OFFSET('Game Board'!$F$8:$F$31,0,UH$1)=UZ13)*(OFFSET('Game Board'!$G$8:$G$31,0,UH$1)=OFFSET('Game Board'!$H$8:$H$31,0,UH$1))*1)+SUMPRODUCT((OFFSET('Game Board'!$F$8:$F$31,0,UH$1)=UZ12)*(OFFSET('Game Board'!$I$8:$I$31,0,UH$1)=UZ14)*(OFFSET('Game Board'!$G$8:$G$31,0,UH$1)=OFFSET('Game Board'!$H$8:$H$31,0,UH$1))*1)+SUMPRODUCT((OFFSET('Game Board'!$I$8:$I$31,0,UH$1)=UZ12)*(OFFSET('Game Board'!$F$8:$F$31,0,UH$1)=UZ14)*(OFFSET('Game Board'!$G$8:$G$31,0,UH$1)=OFFSET('Game Board'!$H$8:$H$31,0,UH$1))*1)+SUMPRODUCT((OFFSET('Game Board'!$F$8:$F$31,0,UH$1)=UZ12)*(OFFSET('Game Board'!$I$8:$I$31,0,UH$1)=UZ15)*(OFFSET('Game Board'!$G$8:$G$31,0,UH$1)=OFFSET('Game Board'!$H$8:$H$31,0,UH$1))*1)+SUMPRODUCT((OFFSET('Game Board'!$I$8:$I$31,0,UH$1)=UZ12)*(OFFSET('Game Board'!$F$8:$F$31,0,UH$1)=UZ15)*(OFFSET('Game Board'!$G$8:$G$31,0,UH$1)=OFFSET('Game Board'!$H$8:$H$31,0,UH$1))*1)</f>
        <v>3</v>
      </c>
      <c r="VE12" s="341">
        <f ca="1">SUMPRODUCT((OFFSET('Game Board'!$F$8:$F$31,0,UH$1)=UZ12)*(OFFSET('Game Board'!$I$8:$I$31,0,UH$1)=UZ13)*(OFFSET('Game Board'!$G$8:$G$31,0,UH$1)&lt;OFFSET('Game Board'!$H$8:$H$31,0,UH$1))*1)+SUMPRODUCT((OFFSET('Game Board'!$I$8:$I$31,0,UH$1)=UZ12)*(OFFSET('Game Board'!$F$8:$F$31,0,UH$1)=UZ13)*(OFFSET('Game Board'!$H$8:$H$31,0,UH$1)&lt;OFFSET('Game Board'!$G$8:$G$31,0,UH$1))*1)+SUMPRODUCT((OFFSET('Game Board'!$F$8:$F$31,0,UH$1)=UZ12)*(OFFSET('Game Board'!$I$8:$I$31,0,UH$1)=UZ14)*(OFFSET('Game Board'!$G$8:$G$31,0,UH$1)&lt;OFFSET('Game Board'!$H$8:$H$31,0,UH$1))*1)+SUMPRODUCT((OFFSET('Game Board'!$I$8:$I$31,0,UH$1)=UZ12)*(OFFSET('Game Board'!$F$8:$F$31,0,UH$1)=UZ14)*(OFFSET('Game Board'!$H$8:$H$31,0,UH$1)&lt;OFFSET('Game Board'!$G$8:$G$31,0,UH$1))*1)+SUMPRODUCT((OFFSET('Game Board'!$F$8:$F$31,0,UH$1)=UZ12)*(OFFSET('Game Board'!$I$8:$I$31,0,UH$1)=UZ15)*(OFFSET('Game Board'!$G$8:$G$31,0,UH$1)&lt;OFFSET('Game Board'!$H$8:$H$31,0,UH$1))*1)+SUMPRODUCT((OFFSET('Game Board'!$I$8:$I$31,0,UH$1)=UZ12)*(OFFSET('Game Board'!$F$8:$F$31,0,UH$1)=UZ15)*(OFFSET('Game Board'!$H$8:$H$31,0,UH$1)&lt;OFFSET('Game Board'!$G$8:$G$31,0,UH$1))*1)</f>
        <v>0</v>
      </c>
      <c r="VF12" s="341">
        <f ca="1">SUMIFS(OFFSET('Game Board'!$G$8:$G$31,0,UH$1),OFFSET('Game Board'!$F$8:$F$31,0,UH$1),UZ12,OFFSET('Game Board'!$I$8:$I$31,0,UH$1),UZ13)+SUMIFS(OFFSET('Game Board'!$G$8:$G$31,0,UH$1),OFFSET('Game Board'!$F$8:$F$31,0,UH$1),UZ12,OFFSET('Game Board'!$I$8:$I$31,0,UH$1),UZ14)+SUMIFS(OFFSET('Game Board'!$G$8:$G$31,0,UH$1),OFFSET('Game Board'!$F$8:$F$31,0,UH$1),UZ12,OFFSET('Game Board'!$I$8:$I$31,0,UH$1),UZ15)+SUMIFS(OFFSET('Game Board'!$H$8:$H$31,0,UH$1),OFFSET('Game Board'!$I$8:$I$31,0,UH$1),UZ12,OFFSET('Game Board'!$F$8:$F$31,0,UH$1),UZ13)+SUMIFS(OFFSET('Game Board'!$H$8:$H$31,0,UH$1),OFFSET('Game Board'!$I$8:$I$31,0,UH$1),UZ12,OFFSET('Game Board'!$F$8:$F$31,0,UH$1),UZ14)+SUMIFS(OFFSET('Game Board'!$H$8:$H$31,0,UH$1),OFFSET('Game Board'!$I$8:$I$31,0,UH$1),UZ12,OFFSET('Game Board'!$F$8:$F$31,0,UH$1),UZ15)</f>
        <v>0</v>
      </c>
      <c r="VG12" s="341">
        <f ca="1">SUMIFS(OFFSET('Game Board'!$H$8:$H$31,0,UH$1),OFFSET('Game Board'!$F$8:$F$31,0,UH$1),UZ12,OFFSET('Game Board'!$I$8:$I$31,0,UH$1),UZ13)+SUMIFS(OFFSET('Game Board'!$H$8:$H$31,0,UH$1),OFFSET('Game Board'!$F$8:$F$31,0,UH$1),UZ12,OFFSET('Game Board'!$I$8:$I$31,0,UH$1),UZ14)+SUMIFS(OFFSET('Game Board'!$H$8:$H$31,0,UH$1),OFFSET('Game Board'!$F$8:$F$31,0,UH$1),UZ12,OFFSET('Game Board'!$I$8:$I$31,0,UH$1),UZ15)+SUMIFS(OFFSET('Game Board'!$G$8:$G$31,0,UH$1),OFFSET('Game Board'!$I$8:$I$31,0,UH$1),UZ12,OFFSET('Game Board'!$F$8:$F$31,0,UH$1),UZ13)+SUMIFS(OFFSET('Game Board'!$G$8:$G$31,0,UH$1),OFFSET('Game Board'!$I$8:$I$31,0,UH$1),UZ12,OFFSET('Game Board'!$F$8:$F$31,0,UH$1),UZ14)+SUMIFS(OFFSET('Game Board'!$G$8:$G$31,0,UH$1),OFFSET('Game Board'!$I$8:$I$31,0,UH$1),UZ12,OFFSET('Game Board'!$F$8:$F$31,0,UH$1),UZ15)</f>
        <v>0</v>
      </c>
      <c r="VH12" s="341">
        <f t="shared" ca="1" si="153"/>
        <v>0</v>
      </c>
      <c r="VI12" s="341">
        <f t="shared" ca="1" si="154"/>
        <v>3</v>
      </c>
      <c r="VJ12" s="341">
        <f t="shared" ref="VJ12" ca="1" si="1472">IF(UZ12&lt;&gt;"",SUMPRODUCT((UY12:UY15=UY12)*(VI12:VI15&gt;VI12)*1),0)</f>
        <v>0</v>
      </c>
      <c r="VK12" s="341">
        <f t="shared" ref="VK12" ca="1" si="1473">IF(UZ12&lt;&gt;"",SUMPRODUCT((VJ12:VJ15=VJ12)*(VH12:VH15&gt;VH12)*1),0)</f>
        <v>0</v>
      </c>
      <c r="VL12" s="341">
        <f t="shared" ca="1" si="157"/>
        <v>0</v>
      </c>
      <c r="VM12" s="341">
        <f t="shared" ref="VM12" ca="1" si="1474">IF(UZ12&lt;&gt;"",SUMPRODUCT((VL12:VL15=VL12)*(VJ12:VJ15=VJ12)*(VF12:VF15&gt;VF12)*1),0)</f>
        <v>0</v>
      </c>
      <c r="VN12" s="341">
        <f t="shared" ca="1" si="159"/>
        <v>1</v>
      </c>
      <c r="VO12" s="341">
        <v>0</v>
      </c>
      <c r="VP12" s="341">
        <v>0</v>
      </c>
      <c r="VQ12" s="341">
        <v>0</v>
      </c>
      <c r="VR12" s="341">
        <v>0</v>
      </c>
      <c r="VS12" s="341">
        <v>0</v>
      </c>
      <c r="VT12" s="341">
        <f t="shared" si="363"/>
        <v>0</v>
      </c>
      <c r="VU12" s="341">
        <f t="shared" si="364"/>
        <v>0</v>
      </c>
      <c r="VV12" s="341">
        <v>0</v>
      </c>
      <c r="VW12" s="341">
        <v>0</v>
      </c>
      <c r="VX12" s="341">
        <f t="shared" si="367"/>
        <v>0</v>
      </c>
      <c r="VY12" s="341">
        <v>0</v>
      </c>
      <c r="VZ12" s="341">
        <f t="shared" ca="1" si="160"/>
        <v>1</v>
      </c>
      <c r="WA12" s="341">
        <v>0</v>
      </c>
      <c r="WB12" s="341">
        <v>0</v>
      </c>
      <c r="WC12" s="341">
        <v>0</v>
      </c>
      <c r="WD12" s="341">
        <v>0</v>
      </c>
      <c r="WE12" s="341">
        <v>0</v>
      </c>
      <c r="WF12" s="341">
        <v>0</v>
      </c>
      <c r="WG12" s="341">
        <v>0</v>
      </c>
      <c r="WH12" s="341">
        <v>0</v>
      </c>
      <c r="WI12" s="341">
        <v>0</v>
      </c>
      <c r="WJ12" s="341">
        <v>0</v>
      </c>
      <c r="WK12" s="341">
        <v>0</v>
      </c>
      <c r="WL12" s="341">
        <f t="shared" ca="1" si="161"/>
        <v>1</v>
      </c>
      <c r="WM12" s="341">
        <f t="shared" ref="WM12" ca="1" si="1475">SUMPRODUCT((WL12:WL15=WL12)*(UO12:UO15&gt;UO12)*1)</f>
        <v>0</v>
      </c>
      <c r="WN12" s="341">
        <f t="shared" ca="1" si="163"/>
        <v>1</v>
      </c>
      <c r="WO12" s="341" t="str">
        <f t="shared" si="370"/>
        <v>Uzbekistan</v>
      </c>
      <c r="WP12" s="341">
        <f t="shared" ca="1" si="164"/>
        <v>0</v>
      </c>
      <c r="WQ12" s="341">
        <f ca="1">SUMPRODUCT((OFFSET('Game Board'!$G$8:$G$31,0,WQ$1)&lt;&gt;"")*(OFFSET('Game Board'!$F$8:$F$31,0,WQ$1)=$C12)*(OFFSET('Game Board'!$G$8:$G$31,0,WQ$1)&gt;OFFSET('Game Board'!$H$8:$H$31,0,WQ$1))*1)+SUMPRODUCT((OFFSET('Game Board'!$G$8:$G$31,0,WQ$1)&lt;&gt;"")*(OFFSET('Game Board'!$I$8:$I$31,0,WQ$1)=$C12)*(OFFSET('Game Board'!$H$8:$H$31,0,WQ$1)&gt;OFFSET('Game Board'!$G$8:$G$31,0,WQ$1))*1)</f>
        <v>0</v>
      </c>
      <c r="WR12" s="341">
        <f ca="1">SUMPRODUCT((OFFSET('Game Board'!$G$8:$G$31,0,WQ$1)&lt;&gt;"")*(OFFSET('Game Board'!$F$8:$F$31,0,WQ$1)=$C12)*(OFFSET('Game Board'!$G$8:$G$31,0,WQ$1)=OFFSET('Game Board'!$H$8:$H$31,0,WQ$1))*1)+SUMPRODUCT((OFFSET('Game Board'!$G$8:$G$31,0,WQ$1)&lt;&gt;"")*(OFFSET('Game Board'!$I$8:$I$31,0,WQ$1)=$C12)*(OFFSET('Game Board'!$G$8:$G$31,0,WQ$1)=OFFSET('Game Board'!$H$8:$H$31,0,WQ$1))*1)</f>
        <v>0</v>
      </c>
      <c r="WS12" s="341">
        <f ca="1">SUMPRODUCT((OFFSET('Game Board'!$G$8:$G$31,0,WQ$1)&lt;&gt;"")*(OFFSET('Game Board'!$F$8:$F$31,0,WQ$1)=$C12)*(OFFSET('Game Board'!$G$8:$G$31,0,WQ$1)&lt;OFFSET('Game Board'!$H$8:$H$31,0,WQ$1))*1)+SUMPRODUCT((OFFSET('Game Board'!$G$8:$G$31,0,WQ$1)&lt;&gt;"")*(OFFSET('Game Board'!$I$8:$I$31,0,WQ$1)=$C12)*(OFFSET('Game Board'!$H$8:$H$31,0,WQ$1)&lt;OFFSET('Game Board'!$G$8:$G$31,0,WQ$1))*1)</f>
        <v>0</v>
      </c>
      <c r="WT12" s="341">
        <f ca="1">SUMIF(OFFSET('Game Board'!$F$8:$F$31,0,WQ$1),$C12,OFFSET('Game Board'!$G$8:$G$31,0,WQ$1))+SUMIF(OFFSET('Game Board'!$I$8:$I$31,0,WQ$1),$C12,OFFSET('Game Board'!$H$8:$H$31,0,WQ$1))</f>
        <v>0</v>
      </c>
      <c r="WU12" s="341">
        <f ca="1">SUMIF(OFFSET('Game Board'!$F$8:$F$31,0,WQ$1),$C12,OFFSET('Game Board'!$H$8:$H$31,0,WQ$1))+SUMIF(OFFSET('Game Board'!$I$8:$I$31,0,WQ$1),$C12,OFFSET('Game Board'!$G$8:$G$31,0,WQ$1))</f>
        <v>0</v>
      </c>
      <c r="WV12" s="341">
        <f t="shared" ca="1" si="165"/>
        <v>0</v>
      </c>
      <c r="WW12" s="341">
        <f t="shared" ca="1" si="166"/>
        <v>0</v>
      </c>
      <c r="WX12" s="341">
        <f t="shared" ca="1" si="371"/>
        <v>8</v>
      </c>
      <c r="WY12" s="341">
        <f>'Tournament Setup'!$F14</f>
        <v>0</v>
      </c>
      <c r="WZ12" s="341">
        <f t="shared" ref="WZ12" ca="1" si="1476">RANK(WW12,WW12:WW15)</f>
        <v>1</v>
      </c>
      <c r="XA12" s="341">
        <f t="shared" ref="XA12" ca="1" si="1477">SUMPRODUCT((WZ12:WZ15=WZ12)*(WV12:WV15&gt;WV12)*1)</f>
        <v>0</v>
      </c>
      <c r="XB12" s="341">
        <f t="shared" ca="1" si="169"/>
        <v>1</v>
      </c>
      <c r="XC12" s="341">
        <f t="shared" ref="XC12" ca="1" si="1478">SUMPRODUCT((WZ12:WZ15=WZ12)*(WV12:WV15=WV12)*(WT12:WT15&gt;WT12)*1)</f>
        <v>0</v>
      </c>
      <c r="XD12" s="341">
        <f t="shared" ca="1" si="171"/>
        <v>1</v>
      </c>
      <c r="XE12" s="341">
        <f t="shared" ref="XE12" ca="1" si="1479">RANK(XD12,XD12:XD15,1)+COUNTIF(XD12:XD12,XD12)-1</f>
        <v>1</v>
      </c>
      <c r="XF12" s="341">
        <v>1</v>
      </c>
      <c r="XG12" s="341" t="str">
        <f t="shared" ref="XG12" ca="1" si="1480">INDEX(WO12:WO15,MATCH(XF12,XE12:XE15,0),0)</f>
        <v>Uzbekistan</v>
      </c>
      <c r="XH12" s="341">
        <f t="shared" ref="XH12" ca="1" si="1481">INDEX(XD12:XD15,MATCH(XG12,WO12:WO15,0),0)</f>
        <v>1</v>
      </c>
      <c r="XI12" s="341" t="str">
        <f t="shared" ref="XI12" ca="1" si="1482">IF(XH13=1,XG12,"")</f>
        <v>Uzbekistan</v>
      </c>
      <c r="XL12" s="341">
        <f ca="1">SUMPRODUCT((OFFSET('Game Board'!$F$8:$F$31,0,WQ$1)=XI12)*(OFFSET('Game Board'!$I$8:$I$31,0,WQ$1)=XI13)*(OFFSET('Game Board'!$G$8:$G$31,0,WQ$1)&gt;OFFSET('Game Board'!$H$8:$H$31,0,WQ$1))*1)+SUMPRODUCT((OFFSET('Game Board'!$I$8:$I$31,0,WQ$1)=XI12)*(OFFSET('Game Board'!$F$8:$F$31,0,WQ$1)=XI13)*(OFFSET('Game Board'!$H$8:$H$31,0,WQ$1)&gt;OFFSET('Game Board'!$G$8:$G$31,0,WQ$1))*1)+SUMPRODUCT((OFFSET('Game Board'!$F$8:$F$31,0,WQ$1)=XI12)*(OFFSET('Game Board'!$I$8:$I$31,0,WQ$1)=XI14)*(OFFSET('Game Board'!$G$8:$G$31,0,WQ$1)&gt;OFFSET('Game Board'!$H$8:$H$31,0,WQ$1))*1)+SUMPRODUCT((OFFSET('Game Board'!$I$8:$I$31,0,WQ$1)=XI12)*(OFFSET('Game Board'!$F$8:$F$31,0,WQ$1)=XI14)*(OFFSET('Game Board'!$H$8:$H$31,0,WQ$1)&gt;OFFSET('Game Board'!$G$8:$G$31,0,WQ$1))*1)+SUMPRODUCT((OFFSET('Game Board'!$F$8:$F$31,0,WQ$1)=XI12)*(OFFSET('Game Board'!$I$8:$I$31,0,WQ$1)=XI15)*(OFFSET('Game Board'!$G$8:$G$31,0,WQ$1)&gt;OFFSET('Game Board'!$H$8:$H$31,0,WQ$1))*1)+SUMPRODUCT((OFFSET('Game Board'!$I$8:$I$31,0,WQ$1)=XI12)*(OFFSET('Game Board'!$F$8:$F$31,0,WQ$1)=XI15)*(OFFSET('Game Board'!$H$8:$H$31,0,WQ$1)&gt;OFFSET('Game Board'!$G$8:$G$31,0,WQ$1))*1)</f>
        <v>0</v>
      </c>
      <c r="XM12" s="341">
        <f ca="1">SUMPRODUCT((OFFSET('Game Board'!$F$8:$F$31,0,WQ$1)=XI12)*(OFFSET('Game Board'!$I$8:$I$31,0,WQ$1)=XI13)*(OFFSET('Game Board'!$G$8:$G$31,0,WQ$1)=OFFSET('Game Board'!$H$8:$H$31,0,WQ$1))*1)+SUMPRODUCT((OFFSET('Game Board'!$I$8:$I$31,0,WQ$1)=XI12)*(OFFSET('Game Board'!$F$8:$F$31,0,WQ$1)=XI13)*(OFFSET('Game Board'!$G$8:$G$31,0,WQ$1)=OFFSET('Game Board'!$H$8:$H$31,0,WQ$1))*1)+SUMPRODUCT((OFFSET('Game Board'!$F$8:$F$31,0,WQ$1)=XI12)*(OFFSET('Game Board'!$I$8:$I$31,0,WQ$1)=XI14)*(OFFSET('Game Board'!$G$8:$G$31,0,WQ$1)=OFFSET('Game Board'!$H$8:$H$31,0,WQ$1))*1)+SUMPRODUCT((OFFSET('Game Board'!$I$8:$I$31,0,WQ$1)=XI12)*(OFFSET('Game Board'!$F$8:$F$31,0,WQ$1)=XI14)*(OFFSET('Game Board'!$G$8:$G$31,0,WQ$1)=OFFSET('Game Board'!$H$8:$H$31,0,WQ$1))*1)+SUMPRODUCT((OFFSET('Game Board'!$F$8:$F$31,0,WQ$1)=XI12)*(OFFSET('Game Board'!$I$8:$I$31,0,WQ$1)=XI15)*(OFFSET('Game Board'!$G$8:$G$31,0,WQ$1)=OFFSET('Game Board'!$H$8:$H$31,0,WQ$1))*1)+SUMPRODUCT((OFFSET('Game Board'!$I$8:$I$31,0,WQ$1)=XI12)*(OFFSET('Game Board'!$F$8:$F$31,0,WQ$1)=XI15)*(OFFSET('Game Board'!$G$8:$G$31,0,WQ$1)=OFFSET('Game Board'!$H$8:$H$31,0,WQ$1))*1)</f>
        <v>3</v>
      </c>
      <c r="XN12" s="341">
        <f ca="1">SUMPRODUCT((OFFSET('Game Board'!$F$8:$F$31,0,WQ$1)=XI12)*(OFFSET('Game Board'!$I$8:$I$31,0,WQ$1)=XI13)*(OFFSET('Game Board'!$G$8:$G$31,0,WQ$1)&lt;OFFSET('Game Board'!$H$8:$H$31,0,WQ$1))*1)+SUMPRODUCT((OFFSET('Game Board'!$I$8:$I$31,0,WQ$1)=XI12)*(OFFSET('Game Board'!$F$8:$F$31,0,WQ$1)=XI13)*(OFFSET('Game Board'!$H$8:$H$31,0,WQ$1)&lt;OFFSET('Game Board'!$G$8:$G$31,0,WQ$1))*1)+SUMPRODUCT((OFFSET('Game Board'!$F$8:$F$31,0,WQ$1)=XI12)*(OFFSET('Game Board'!$I$8:$I$31,0,WQ$1)=XI14)*(OFFSET('Game Board'!$G$8:$G$31,0,WQ$1)&lt;OFFSET('Game Board'!$H$8:$H$31,0,WQ$1))*1)+SUMPRODUCT((OFFSET('Game Board'!$I$8:$I$31,0,WQ$1)=XI12)*(OFFSET('Game Board'!$F$8:$F$31,0,WQ$1)=XI14)*(OFFSET('Game Board'!$H$8:$H$31,0,WQ$1)&lt;OFFSET('Game Board'!$G$8:$G$31,0,WQ$1))*1)+SUMPRODUCT((OFFSET('Game Board'!$F$8:$F$31,0,WQ$1)=XI12)*(OFFSET('Game Board'!$I$8:$I$31,0,WQ$1)=XI15)*(OFFSET('Game Board'!$G$8:$G$31,0,WQ$1)&lt;OFFSET('Game Board'!$H$8:$H$31,0,WQ$1))*1)+SUMPRODUCT((OFFSET('Game Board'!$I$8:$I$31,0,WQ$1)=XI12)*(OFFSET('Game Board'!$F$8:$F$31,0,WQ$1)=XI15)*(OFFSET('Game Board'!$H$8:$H$31,0,WQ$1)&lt;OFFSET('Game Board'!$G$8:$G$31,0,WQ$1))*1)</f>
        <v>0</v>
      </c>
      <c r="XO12" s="341">
        <f ca="1">SUMIFS(OFFSET('Game Board'!$G$8:$G$31,0,WQ$1),OFFSET('Game Board'!$F$8:$F$31,0,WQ$1),XI12,OFFSET('Game Board'!$I$8:$I$31,0,WQ$1),XI13)+SUMIFS(OFFSET('Game Board'!$G$8:$G$31,0,WQ$1),OFFSET('Game Board'!$F$8:$F$31,0,WQ$1),XI12,OFFSET('Game Board'!$I$8:$I$31,0,WQ$1),XI14)+SUMIFS(OFFSET('Game Board'!$G$8:$G$31,0,WQ$1),OFFSET('Game Board'!$F$8:$F$31,0,WQ$1),XI12,OFFSET('Game Board'!$I$8:$I$31,0,WQ$1),XI15)+SUMIFS(OFFSET('Game Board'!$H$8:$H$31,0,WQ$1),OFFSET('Game Board'!$I$8:$I$31,0,WQ$1),XI12,OFFSET('Game Board'!$F$8:$F$31,0,WQ$1),XI13)+SUMIFS(OFFSET('Game Board'!$H$8:$H$31,0,WQ$1),OFFSET('Game Board'!$I$8:$I$31,0,WQ$1),XI12,OFFSET('Game Board'!$F$8:$F$31,0,WQ$1),XI14)+SUMIFS(OFFSET('Game Board'!$H$8:$H$31,0,WQ$1),OFFSET('Game Board'!$I$8:$I$31,0,WQ$1),XI12,OFFSET('Game Board'!$F$8:$F$31,0,WQ$1),XI15)</f>
        <v>0</v>
      </c>
      <c r="XP12" s="341">
        <f ca="1">SUMIFS(OFFSET('Game Board'!$H$8:$H$31,0,WQ$1),OFFSET('Game Board'!$F$8:$F$31,0,WQ$1),XI12,OFFSET('Game Board'!$I$8:$I$31,0,WQ$1),XI13)+SUMIFS(OFFSET('Game Board'!$H$8:$H$31,0,WQ$1),OFFSET('Game Board'!$F$8:$F$31,0,WQ$1),XI12,OFFSET('Game Board'!$I$8:$I$31,0,WQ$1),XI14)+SUMIFS(OFFSET('Game Board'!$H$8:$H$31,0,WQ$1),OFFSET('Game Board'!$F$8:$F$31,0,WQ$1),XI12,OFFSET('Game Board'!$I$8:$I$31,0,WQ$1),XI15)+SUMIFS(OFFSET('Game Board'!$G$8:$G$31,0,WQ$1),OFFSET('Game Board'!$I$8:$I$31,0,WQ$1),XI12,OFFSET('Game Board'!$F$8:$F$31,0,WQ$1),XI13)+SUMIFS(OFFSET('Game Board'!$G$8:$G$31,0,WQ$1),OFFSET('Game Board'!$I$8:$I$31,0,WQ$1),XI12,OFFSET('Game Board'!$F$8:$F$31,0,WQ$1),XI14)+SUMIFS(OFFSET('Game Board'!$G$8:$G$31,0,WQ$1),OFFSET('Game Board'!$I$8:$I$31,0,WQ$1),XI12,OFFSET('Game Board'!$F$8:$F$31,0,WQ$1),XI15)</f>
        <v>0</v>
      </c>
      <c r="XQ12" s="341">
        <f t="shared" ca="1" si="176"/>
        <v>0</v>
      </c>
      <c r="XR12" s="341">
        <f t="shared" ca="1" si="177"/>
        <v>3</v>
      </c>
      <c r="XS12" s="341">
        <f t="shared" ref="XS12" ca="1" si="1483">IF(XI12&lt;&gt;"",SUMPRODUCT((XH12:XH15=XH12)*(XR12:XR15&gt;XR12)*1),0)</f>
        <v>0</v>
      </c>
      <c r="XT12" s="341">
        <f t="shared" ref="XT12" ca="1" si="1484">IF(XI12&lt;&gt;"",SUMPRODUCT((XS12:XS15=XS12)*(XQ12:XQ15&gt;XQ12)*1),0)</f>
        <v>0</v>
      </c>
      <c r="XU12" s="341">
        <f t="shared" ca="1" si="180"/>
        <v>0</v>
      </c>
      <c r="XV12" s="341">
        <f t="shared" ref="XV12" ca="1" si="1485">IF(XI12&lt;&gt;"",SUMPRODUCT((XU12:XU15=XU12)*(XS12:XS15=XS12)*(XO12:XO15&gt;XO12)*1),0)</f>
        <v>0</v>
      </c>
      <c r="XW12" s="341">
        <f t="shared" ca="1" si="182"/>
        <v>1</v>
      </c>
      <c r="XX12" s="341">
        <v>0</v>
      </c>
      <c r="XY12" s="341">
        <v>0</v>
      </c>
      <c r="XZ12" s="341">
        <v>0</v>
      </c>
      <c r="YA12" s="341">
        <v>0</v>
      </c>
      <c r="YB12" s="341">
        <v>0</v>
      </c>
      <c r="YC12" s="341">
        <f t="shared" si="383"/>
        <v>0</v>
      </c>
      <c r="YD12" s="341">
        <f t="shared" si="384"/>
        <v>0</v>
      </c>
      <c r="YE12" s="341">
        <v>0</v>
      </c>
      <c r="YF12" s="341">
        <v>0</v>
      </c>
      <c r="YG12" s="341">
        <f t="shared" si="387"/>
        <v>0</v>
      </c>
      <c r="YH12" s="341">
        <v>0</v>
      </c>
      <c r="YI12" s="341">
        <f t="shared" ca="1" si="183"/>
        <v>1</v>
      </c>
      <c r="YJ12" s="341">
        <v>0</v>
      </c>
      <c r="YK12" s="341">
        <v>0</v>
      </c>
      <c r="YL12" s="341">
        <v>0</v>
      </c>
      <c r="YM12" s="341">
        <v>0</v>
      </c>
      <c r="YN12" s="341">
        <v>0</v>
      </c>
      <c r="YO12" s="341">
        <v>0</v>
      </c>
      <c r="YP12" s="341">
        <v>0</v>
      </c>
      <c r="YQ12" s="341">
        <v>0</v>
      </c>
      <c r="YR12" s="341">
        <v>0</v>
      </c>
      <c r="YS12" s="341">
        <v>0</v>
      </c>
      <c r="YT12" s="341">
        <v>0</v>
      </c>
      <c r="YU12" s="341">
        <f t="shared" ca="1" si="184"/>
        <v>1</v>
      </c>
      <c r="YV12" s="341">
        <f t="shared" ref="YV12" ca="1" si="1486">SUMPRODUCT((YU12:YU15=YU12)*(WX12:WX15&gt;WX12)*1)</f>
        <v>0</v>
      </c>
      <c r="YW12" s="341">
        <f t="shared" ca="1" si="186"/>
        <v>1</v>
      </c>
    </row>
    <row r="13" spans="1:681" x14ac:dyDescent="0.25">
      <c r="A13" s="341">
        <f>INDEX(M4:M35,MATCH(U13,C4:C35,0),0)</f>
        <v>7</v>
      </c>
      <c r="B13" s="341">
        <f t="shared" si="824"/>
        <v>2</v>
      </c>
      <c r="C13" s="341" t="str">
        <f>'Tournament Setup'!D15</f>
        <v>Spain</v>
      </c>
      <c r="D13" s="341">
        <f t="shared" si="187"/>
        <v>0</v>
      </c>
      <c r="E13" s="341">
        <f>SUMPRODUCT(('Game Board'!$G$8:$G$31&lt;&gt;"")*('Game Board'!$F$8:$F$31=$C13)*('Game Board'!$G$8:$G$31&gt;'Game Board'!$H$8:$H$31)*1)+SUMPRODUCT(('Game Board'!$G$8:$G$31&lt;&gt;"")*('Game Board'!$I$8:$I$31=$C13)*('Game Board'!$H$8:$H$31&gt;'Game Board'!$G$8:$G$31)*1)</f>
        <v>0</v>
      </c>
      <c r="F13" s="341">
        <f>SUMPRODUCT(('Game Board'!$G$8:$G$31&lt;&gt;"")*('Game Board'!$F$8:$F$31=$C13)*('Game Board'!$G$8:$G$31='Game Board'!$H$8:$H$31)*1)+SUMPRODUCT(('Game Board'!$G$8:$G$31&lt;&gt;"")*('Game Board'!$I$8:$I$31=$C13)*('Game Board'!$G$8:$G$31='Game Board'!$H$8:$H$31)*1)</f>
        <v>0</v>
      </c>
      <c r="G13" s="341">
        <f>SUMPRODUCT(('Game Board'!$G$8:$G$31&lt;&gt;"")*('Game Board'!$F$8:$F$31=$C13)*('Game Board'!$G$8:$G$31&lt;'Game Board'!$H$8:$H$31)*1)+SUMPRODUCT(('Game Board'!$G$8:$G$31&lt;&gt;"")*('Game Board'!$I$8:$I$31=$C13)*('Game Board'!$H$8:$H$31&lt;'Game Board'!$G$8:$G$31)*1)</f>
        <v>0</v>
      </c>
      <c r="H13" s="341">
        <f>SUMIF('Game Board'!$F$8:$F$31,$C13,'Game Board'!$G$8:$G$31)+SUMIF('Game Board'!$I$8:$I$31,$C13,'Game Board'!$H$8:$H$31)</f>
        <v>0</v>
      </c>
      <c r="I13" s="341">
        <f>SUMIF('Game Board'!$F$8:$F$31,$C13,'Game Board'!$H$8:$H$31)+SUMIF('Game Board'!$I$8:$I$31,$C13,'Game Board'!$G$8:$G$31)</f>
        <v>0</v>
      </c>
      <c r="J13" s="341">
        <f t="shared" si="188"/>
        <v>0</v>
      </c>
      <c r="K13" s="341">
        <f t="shared" si="189"/>
        <v>0</v>
      </c>
      <c r="L13" s="341">
        <f>'Tournament Setup'!$E15</f>
        <v>7</v>
      </c>
      <c r="M13" s="341">
        <f>IF('Tournament Setup'!$F15&lt;&gt;"",-'Tournament Setup'!$F15,'Tournament Setup'!$E15)</f>
        <v>7</v>
      </c>
      <c r="N13" s="341">
        <f>RANK(K13,K12:K15)</f>
        <v>1</v>
      </c>
      <c r="O13" s="341">
        <f>SUMPRODUCT((N12:N15=N13)*(J12:J15&gt;J13)*1)</f>
        <v>0</v>
      </c>
      <c r="P13" s="341">
        <f t="shared" si="190"/>
        <v>1</v>
      </c>
      <c r="Q13" s="341">
        <f>SUMPRODUCT((N12:N15=N13)*(J12:J15=J13)*(H12:H15&gt;H13)*1)</f>
        <v>0</v>
      </c>
      <c r="R13" s="341">
        <f t="shared" si="191"/>
        <v>1</v>
      </c>
      <c r="S13" s="341">
        <f>RANK(R13,R12:R15,1)+COUNTIF(R12:R13,R13)-1</f>
        <v>2</v>
      </c>
      <c r="T13" s="341">
        <v>2</v>
      </c>
      <c r="U13" s="341" t="str">
        <f t="shared" ref="U13" si="1487">INDEX(C12:C15,MATCH(T13,S12:S15,0),0)</f>
        <v>Spain</v>
      </c>
      <c r="V13" s="341">
        <f>INDEX(R12:R15,MATCH(U13,C12:C15,0),0)</f>
        <v>1</v>
      </c>
      <c r="W13" s="341" t="str">
        <f t="shared" ref="W13" si="1488">IF(W12&lt;&gt;"",U13,"")</f>
        <v>Spain</v>
      </c>
      <c r="X13" s="341" t="str">
        <f t="shared" ref="X13" si="1489">IF(V14=2,U13,"")</f>
        <v/>
      </c>
      <c r="Z13" s="341">
        <f>SUMPRODUCT(('Game Board'!$F$8:$F$31=W13)*('Game Board'!$I$8:$I$31=W12)*('Game Board'!$G$8:$G$31&gt;'Game Board'!$H$8:$H$31)*1)+SUMPRODUCT(('Game Board'!$I$8:$I$31=W13)*('Game Board'!$F$8:$F$31=W12)*('Game Board'!$H$8:$H$31&gt;'Game Board'!$G$8:$G$31)*1)+SUMPRODUCT(('Game Board'!$F$8:$F$31=W13)*('Game Board'!$I$8:$I$31=W14)*('Game Board'!$G$8:$G$31&gt;'Game Board'!$H$8:$H$31)*1)+SUMPRODUCT(('Game Board'!$I$8:$I$31=W13)*('Game Board'!$F$8:$F$31=W14)*('Game Board'!$H$8:$H$31&gt;'Game Board'!$G$8:$G$31)*1)+SUMPRODUCT(('Game Board'!$F$8:$F$31=W13)*('Game Board'!$I$8:$I$31=W15)*('Game Board'!$G$8:$G$31&gt;'Game Board'!$H$8:$H$31)*1)+SUMPRODUCT(('Game Board'!$I$8:$I$31=W13)*('Game Board'!$F$8:$F$31=W15)*('Game Board'!$H$8:$H$31&gt;'Game Board'!$G$8:$G$31)*1)</f>
        <v>0</v>
      </c>
      <c r="AA13" s="341">
        <f>SUMPRODUCT(('Game Board'!$F$8:$F$31=W13)*('Game Board'!$I$8:$I$31=W12)*('Game Board'!$G$8:$G$31='Game Board'!$H$8:$H$31)*1)+SUMPRODUCT(('Game Board'!$I$8:$I$31=W13)*('Game Board'!$F$8:$F$31=W12)*('Game Board'!$G$8:$G$31='Game Board'!$H$8:$H$31)*1)+SUMPRODUCT(('Game Board'!$F$8:$F$31=W13)*('Game Board'!$I$8:$I$31=W14)*('Game Board'!$G$8:$G$31='Game Board'!$H$8:$H$31)*1)+SUMPRODUCT(('Game Board'!$I$8:$I$31=W13)*('Game Board'!$F$8:$F$31=W14)*('Game Board'!$G$8:$G$31='Game Board'!$H$8:$H$31)*1)+SUMPRODUCT(('Game Board'!$F$8:$F$31=W13)*('Game Board'!$I$8:$I$31=W15)*('Game Board'!$G$8:$G$31='Game Board'!$H$8:$H$31)*1)+SUMPRODUCT(('Game Board'!$I$8:$I$31=W13)*('Game Board'!$F$8:$F$31=W15)*('Game Board'!$G$8:$G$31='Game Board'!$H$8:$H$31)*1)</f>
        <v>3</v>
      </c>
      <c r="AB13" s="341">
        <f>SUMPRODUCT(('Game Board'!$F$8:$F$31=W13)*('Game Board'!$I$8:$I$31=W12)*('Game Board'!$G$8:$G$31&lt;'Game Board'!$H$8:$H$31)*1)+SUMPRODUCT(('Game Board'!$I$8:$I$31=W13)*('Game Board'!$F$8:$F$31=W12)*('Game Board'!$H$8:$H$31&lt;'Game Board'!$G$8:$G$31)*1)+SUMPRODUCT(('Game Board'!$F$8:$F$31=W13)*('Game Board'!$I$8:$I$31=W14)*('Game Board'!$G$8:$G$31&lt;'Game Board'!$H$8:$H$31)*1)+SUMPRODUCT(('Game Board'!$I$8:$I$31=W13)*('Game Board'!$F$8:$F$31=W14)*('Game Board'!$H$8:$H$31&lt;'Game Board'!$G$8:$G$31)*1)+SUMPRODUCT(('Game Board'!$F$8:$F$31=W13)*('Game Board'!$I$8:$I$31=W15)*('Game Board'!$G$8:$G$31&lt;'Game Board'!$H$8:$H$31)*1)+SUMPRODUCT(('Game Board'!$I$8:$I$31=W13)*('Game Board'!$F$8:$F$31=W15)*('Game Board'!$H$8:$H$31&lt;'Game Board'!$G$8:$G$31)*1)</f>
        <v>0</v>
      </c>
      <c r="AC13" s="341">
        <f>SUMIFS('Game Board'!$G$8:$G$31,'Game Board'!$F$8:$F$31,W13,'Game Board'!$I$8:$I$31,W12)+SUMIFS('Game Board'!$G$8:$G$31,'Game Board'!$F$8:$F$31,W13,'Game Board'!$I$8:$I$31,W14)+SUMIFS('Game Board'!$G$8:$G$31,'Game Board'!$F$8:$F$31,W13,'Game Board'!$I$8:$I$31,W15)+SUMIFS('Game Board'!$H$8:$H$31,'Game Board'!$I$8:$I$31,W13,'Game Board'!$F$8:$F$31,W12)+SUMIFS('Game Board'!$H$8:$H$31,'Game Board'!$I$8:$I$31,W13,'Game Board'!$F$8:$F$31,W14)+SUMIFS('Game Board'!$H$8:$H$31,'Game Board'!$I$8:$I$31,W13,'Game Board'!$F$8:$F$31,W15)</f>
        <v>0</v>
      </c>
      <c r="AD13" s="341">
        <f>SUMIFS('Game Board'!$H$8:$H$31,'Game Board'!$F$8:$F$31,W13,'Game Board'!$I$8:$I$31,W12)+SUMIFS('Game Board'!$H$8:$H$31,'Game Board'!$F$8:$F$31,W13,'Game Board'!$I$8:$I$31,W14)+SUMIFS('Game Board'!$H$8:$H$31,'Game Board'!$F$8:$F$31,W13,'Game Board'!$I$8:$I$31,W15)+SUMIFS('Game Board'!$G$8:$G$31,'Game Board'!$I$8:$I$31,W13,'Game Board'!$F$8:$F$31,W12)+SUMIFS('Game Board'!$G$8:$G$31,'Game Board'!$I$8:$I$31,W13,'Game Board'!$F$8:$F$31,W14)+SUMIFS('Game Board'!$G$8:$G$31,'Game Board'!$I$8:$I$31,W13,'Game Board'!$F$8:$F$31,W15)</f>
        <v>0</v>
      </c>
      <c r="AE13" s="341">
        <f t="shared" si="192"/>
        <v>0</v>
      </c>
      <c r="AF13" s="341">
        <f t="shared" si="193"/>
        <v>3</v>
      </c>
      <c r="AG13" s="341">
        <f t="shared" ref="AG13" si="1490">IF(W13&lt;&gt;"",SUMPRODUCT((V12:V15=V13)*(AF12:AF15&gt;AF13)*1),0)</f>
        <v>0</v>
      </c>
      <c r="AH13" s="341">
        <f t="shared" ref="AH13" si="1491">IF(W13&lt;&gt;"",SUMPRODUCT((AG12:AG15=AG13)*(AE12:AE15&gt;AE13)*1),0)</f>
        <v>0</v>
      </c>
      <c r="AI13" s="341">
        <f t="shared" si="0"/>
        <v>0</v>
      </c>
      <c r="AJ13" s="341">
        <f t="shared" ref="AJ13" si="1492">IF(W13&lt;&gt;"",SUMPRODUCT((AI12:AI15=AI13)*(AG12:AG15=AG13)*(AC12:AC15&gt;AC13)*1),0)</f>
        <v>0</v>
      </c>
      <c r="AK13" s="341">
        <f t="shared" si="194"/>
        <v>1</v>
      </c>
      <c r="AL13" s="341">
        <f>SUMPRODUCT(('Game Board'!$F$8:$F$31=X13)*('Game Board'!$I$8:$I$31=X14)*('Game Board'!$G$8:$G$31&gt;'Game Board'!$H$8:$H$31)*1)+SUMPRODUCT(('Game Board'!$I$8:$I$31=X13)*('Game Board'!$F$8:$F$31=X14)*('Game Board'!$H$8:$H$31&gt;'Game Board'!$G$8:$G$31)*1)+SUMPRODUCT(('Game Board'!$F$8:$F$31=X13)*('Game Board'!$I$8:$I$31=X15)*('Game Board'!$G$8:$G$31&gt;'Game Board'!$H$8:$H$31)*1)+SUMPRODUCT(('Game Board'!$I$8:$I$31=X13)*('Game Board'!$F$8:$F$31=X15)*('Game Board'!$H$8:$H$31&gt;'Game Board'!$G$8:$G$31)*1)</f>
        <v>0</v>
      </c>
      <c r="AM13" s="341">
        <f>SUMPRODUCT(('Game Board'!$F$8:$F$31=X13)*('Game Board'!$I$8:$I$31=X14)*('Game Board'!$G$8:$G$31='Game Board'!$H$8:$H$31)*1)+SUMPRODUCT(('Game Board'!$I$8:$I$31=X13)*('Game Board'!$F$8:$F$31=X14)*('Game Board'!$G$8:$G$31='Game Board'!$H$8:$H$31)*1)+SUMPRODUCT(('Game Board'!$F$8:$F$31=X13)*('Game Board'!$I$8:$I$31=X15)*('Game Board'!$G$8:$G$31='Game Board'!$H$8:$H$31)*1)+SUMPRODUCT(('Game Board'!$I$8:$I$31=X13)*('Game Board'!$F$8:$F$31=X15)*('Game Board'!$G$8:$G$31='Game Board'!$H$8:$H$31)*1)</f>
        <v>0</v>
      </c>
      <c r="AN13" s="341">
        <f>SUMPRODUCT(('Game Board'!$F$8:$F$31=X13)*('Game Board'!$I$8:$I$31=X14)*('Game Board'!$G$8:$G$31&lt;'Game Board'!$H$8:$H$31)*1)+SUMPRODUCT(('Game Board'!$I$8:$I$31=X13)*('Game Board'!$F$8:$F$31=X14)*('Game Board'!$H$8:$H$31&lt;'Game Board'!$G$8:$G$31)*1)+SUMPRODUCT(('Game Board'!$F$8:$F$31=X13)*('Game Board'!$I$8:$I$31=X15)*('Game Board'!$G$8:$G$31&lt;'Game Board'!$H$8:$H$31)*1)+SUMPRODUCT(('Game Board'!$I$8:$I$31=X13)*('Game Board'!$F$8:$F$31=X15)*('Game Board'!$H$8:$H$31&lt;'Game Board'!$G$8:$G$31)*1)</f>
        <v>0</v>
      </c>
      <c r="AO13" s="341">
        <f>SUMIFS('Game Board'!$G$8:$G$31,'Game Board'!$F$8:$F$31,X13,'Game Board'!$I$8:$I$31,X14)+SUMIFS('Game Board'!$G$8:$G$31,'Game Board'!$F$8:$F$31,X13,'Game Board'!$I$8:$I$31,X15)+SUMIFS('Game Board'!$H$8:$H$31,'Game Board'!$I$8:$I$31,X13,'Game Board'!$F$8:$F$31,X14)+SUMIFS('Game Board'!$H$8:$H$31,'Game Board'!$I$8:$I$31,X13,'Game Board'!$F$8:$F$31,X15)</f>
        <v>0</v>
      </c>
      <c r="AP13" s="341">
        <f>SUMIFS('Game Board'!$H$8:$H$31,'Game Board'!$F$8:$F$31,X13,'Game Board'!$I$8:$I$31,X14)+SUMIFS('Game Board'!$H$8:$H$31,'Game Board'!$F$8:$F$31,X13,'Game Board'!$I$8:$I$31,X15)+SUMIFS('Game Board'!$G$8:$G$31,'Game Board'!$I$8:$I$31,X13,'Game Board'!$F$8:$F$31,X14)+SUMIFS('Game Board'!$G$8:$G$31,'Game Board'!$I$8:$I$31,X13,'Game Board'!$F$8:$F$31,X15)</f>
        <v>0</v>
      </c>
      <c r="AQ13" s="341">
        <f t="shared" si="195"/>
        <v>0</v>
      </c>
      <c r="AR13" s="341">
        <f t="shared" si="196"/>
        <v>0</v>
      </c>
      <c r="AS13" s="341">
        <f t="shared" ref="AS13" si="1493">IF(X13&lt;&gt;"",SUMPRODUCT((V12:V15=V13)*(AR12:AR15&gt;AR13)*1),0)</f>
        <v>0</v>
      </c>
      <c r="AT13" s="341">
        <f t="shared" ref="AT13" si="1494">IF(X13&lt;&gt;"",SUMPRODUCT((AS12:AS15=AS13)*(AQ12:AQ15&gt;AQ13)*1),0)</f>
        <v>0</v>
      </c>
      <c r="AU13" s="341">
        <f t="shared" si="197"/>
        <v>0</v>
      </c>
      <c r="AV13" s="341">
        <f t="shared" ref="AV13" si="1495">IF(X13&lt;&gt;"",SUMPRODUCT((AU12:AU15=AU13)*(AS12:AS15=AS13)*(AO12:AO15&gt;AO13)*1),0)</f>
        <v>0</v>
      </c>
      <c r="AW13" s="341">
        <f t="shared" si="198"/>
        <v>1</v>
      </c>
      <c r="AX13" s="341">
        <v>0</v>
      </c>
      <c r="AY13" s="341">
        <v>0</v>
      </c>
      <c r="AZ13" s="341">
        <v>0</v>
      </c>
      <c r="BA13" s="341">
        <v>0</v>
      </c>
      <c r="BB13" s="341">
        <v>0</v>
      </c>
      <c r="BC13" s="341">
        <v>0</v>
      </c>
      <c r="BD13" s="341">
        <v>0</v>
      </c>
      <c r="BE13" s="341">
        <v>0</v>
      </c>
      <c r="BF13" s="341">
        <v>0</v>
      </c>
      <c r="BG13" s="341">
        <v>0</v>
      </c>
      <c r="BH13" s="341">
        <v>0</v>
      </c>
      <c r="BI13" s="341">
        <f t="shared" si="392"/>
        <v>1</v>
      </c>
      <c r="BJ13" s="341">
        <f>SUMPRODUCT((BI12:BI15=BI13)*(A12:A15&gt;A13)*1)</f>
        <v>1</v>
      </c>
      <c r="BK13" s="341">
        <f t="shared" si="199"/>
        <v>2</v>
      </c>
      <c r="BL13" s="341" t="str">
        <f t="shared" si="200"/>
        <v>Spain</v>
      </c>
      <c r="BM13" s="341">
        <f t="shared" ca="1" si="201"/>
        <v>0</v>
      </c>
      <c r="BN13" s="341">
        <f ca="1">SUMPRODUCT((OFFSET('Game Board'!$G$8:$G$31,0,BN$1)&lt;&gt;"")*(OFFSET('Game Board'!$F$8:$F$31,0,BN$1)=$C13)*(OFFSET('Game Board'!$G$8:$G$31,0,BN$1)&gt;OFFSET('Game Board'!$H$8:$H$31,0,BN$1))*1)+SUMPRODUCT((OFFSET('Game Board'!$G$8:$G$31,0,BN$1)&lt;&gt;"")*(OFFSET('Game Board'!$I$8:$I$31,0,BN$1)=$C13)*(OFFSET('Game Board'!$H$8:$H$31,0,BN$1)&gt;OFFSET('Game Board'!$G$8:$G$31,0,BN$1))*1)</f>
        <v>0</v>
      </c>
      <c r="BO13" s="341">
        <f ca="1">SUMPRODUCT((OFFSET('Game Board'!$G$8:$G$31,0,BN$1)&lt;&gt;"")*(OFFSET('Game Board'!$F$8:$F$31,0,BN$1)=$C13)*(OFFSET('Game Board'!$G$8:$G$31,0,BN$1)=OFFSET('Game Board'!$H$8:$H$31,0,BN$1))*1)+SUMPRODUCT((OFFSET('Game Board'!$G$8:$G$31,0,BN$1)&lt;&gt;"")*(OFFSET('Game Board'!$I$8:$I$31,0,BN$1)=$C13)*(OFFSET('Game Board'!$G$8:$G$31,0,BN$1)=OFFSET('Game Board'!$H$8:$H$31,0,BN$1))*1)</f>
        <v>0</v>
      </c>
      <c r="BP13" s="341">
        <f ca="1">SUMPRODUCT((OFFSET('Game Board'!$G$8:$G$31,0,BN$1)&lt;&gt;"")*(OFFSET('Game Board'!$F$8:$F$31,0,BN$1)=$C13)*(OFFSET('Game Board'!$G$8:$G$31,0,BN$1)&lt;OFFSET('Game Board'!$H$8:$H$31,0,BN$1))*1)+SUMPRODUCT((OFFSET('Game Board'!$G$8:$G$31,0,BN$1)&lt;&gt;"")*(OFFSET('Game Board'!$I$8:$I$31,0,BN$1)=$C13)*(OFFSET('Game Board'!$H$8:$H$31,0,BN$1)&lt;OFFSET('Game Board'!$G$8:$G$31,0,BN$1))*1)</f>
        <v>0</v>
      </c>
      <c r="BQ13" s="341">
        <f ca="1">SUMIF(OFFSET('Game Board'!$F$8:$F$31,0,BN$1),$C13,OFFSET('Game Board'!$G$8:$G$31,0,BN$1))+SUMIF(OFFSET('Game Board'!$I$8:$I$31,0,BN$1),$C13,OFFSET('Game Board'!$H$8:$H$31,0,BN$1))</f>
        <v>0</v>
      </c>
      <c r="BR13" s="341">
        <f ca="1">SUMIF(OFFSET('Game Board'!$F$8:$F$31,0,BN$1),$C13,OFFSET('Game Board'!$H$8:$H$31,0,BN$1))+SUMIF(OFFSET('Game Board'!$I$8:$I$31,0,BN$1),$C13,OFFSET('Game Board'!$G$8:$G$31,0,BN$1))</f>
        <v>0</v>
      </c>
      <c r="BS13" s="341">
        <f t="shared" ca="1" si="202"/>
        <v>0</v>
      </c>
      <c r="BT13" s="341">
        <f t="shared" ca="1" si="203"/>
        <v>0</v>
      </c>
      <c r="BU13" s="341">
        <f t="shared" ca="1" si="204"/>
        <v>7</v>
      </c>
      <c r="BV13" s="341">
        <f>'Tournament Setup'!$F15</f>
        <v>0</v>
      </c>
      <c r="BW13" s="341">
        <f ca="1">RANK(BT13,BT12:BT15)</f>
        <v>1</v>
      </c>
      <c r="BX13" s="341">
        <f ca="1">SUMPRODUCT((BW12:BW15=BW13)*(BS12:BS15&gt;BS13)*1)</f>
        <v>0</v>
      </c>
      <c r="BY13" s="341">
        <f t="shared" ca="1" si="205"/>
        <v>1</v>
      </c>
      <c r="BZ13" s="341">
        <f ca="1">SUMPRODUCT((BW12:BW15=BW13)*(BS12:BS15=BS13)*(BQ12:BQ15&gt;BQ13)*1)</f>
        <v>0</v>
      </c>
      <c r="CA13" s="341">
        <f t="shared" ca="1" si="206"/>
        <v>1</v>
      </c>
      <c r="CB13" s="341">
        <f ca="1">RANK(CA13,CA12:CA15,1)+COUNTIF(CA12:CA13,CA13)-1</f>
        <v>2</v>
      </c>
      <c r="CC13" s="341">
        <v>2</v>
      </c>
      <c r="CD13" s="341" t="str">
        <f t="shared" ref="CD13" ca="1" si="1496">INDEX(BL12:BL15,MATCH(CC13,CB12:CB15,0),0)</f>
        <v>Spain</v>
      </c>
      <c r="CE13" s="341">
        <f ca="1">INDEX(CA12:CA15,MATCH(CD13,BL12:BL15,0),0)</f>
        <v>1</v>
      </c>
      <c r="CF13" s="341" t="str">
        <f t="shared" ref="CF13" ca="1" si="1497">IF(CF12&lt;&gt;"",CD13,"")</f>
        <v>Spain</v>
      </c>
      <c r="CG13" s="341" t="str">
        <f t="shared" ref="CG13" ca="1" si="1498">IF(CE14=2,CD13,"")</f>
        <v/>
      </c>
      <c r="CI13" s="341">
        <f ca="1">SUMPRODUCT((OFFSET('Game Board'!$F$8:$F$31,0,BN$1)=CF13)*(OFFSET('Game Board'!$I$8:$I$31,0,BN$1)=CF12)*(OFFSET('Game Board'!$G$8:$G$31,0,BN$1)&gt;OFFSET('Game Board'!$H$8:$H$31,0,BN$1))*1)+SUMPRODUCT((OFFSET('Game Board'!$I$8:$I$31,0,BN$1)=CF13)*(OFFSET('Game Board'!$F$8:$F$31,0,BN$1)=CF12)*(OFFSET('Game Board'!$H$8:$H$31,0,BN$1)&gt;OFFSET('Game Board'!$G$8:$G$31,0,BN$1))*1)+SUMPRODUCT((OFFSET('Game Board'!$F$8:$F$31,0,BN$1)=CF13)*(OFFSET('Game Board'!$I$8:$I$31,0,BN$1)=CF14)*(OFFSET('Game Board'!$G$8:$G$31,0,BN$1)&gt;OFFSET('Game Board'!$H$8:$H$31,0,BN$1))*1)+SUMPRODUCT((OFFSET('Game Board'!$I$8:$I$31,0,BN$1)=CF13)*(OFFSET('Game Board'!$F$8:$F$31,0,BN$1)=CF14)*(OFFSET('Game Board'!$H$8:$H$31,0,BN$1)&gt;OFFSET('Game Board'!$G$8:$G$31,0,BN$1))*1)+SUMPRODUCT((OFFSET('Game Board'!$F$8:$F$31,0,BN$1)=CF13)*(OFFSET('Game Board'!$I$8:$I$31,0,BN$1)=CF15)*(OFFSET('Game Board'!$G$8:$G$31,0,BN$1)&gt;OFFSET('Game Board'!$H$8:$H$31,0,BN$1))*1)+SUMPRODUCT((OFFSET('Game Board'!$I$8:$I$31,0,BN$1)=CF13)*(OFFSET('Game Board'!$F$8:$F$31,0,BN$1)=CF15)*(OFFSET('Game Board'!$H$8:$H$31,0,BN$1)&gt;OFFSET('Game Board'!$G$8:$G$31,0,BN$1))*1)</f>
        <v>0</v>
      </c>
      <c r="CJ13" s="341">
        <f ca="1">SUMPRODUCT((OFFSET('Game Board'!$F$8:$F$31,0,BN$1)=CF13)*(OFFSET('Game Board'!$I$8:$I$31,0,BN$1)=CF12)*(OFFSET('Game Board'!$G$8:$G$31,0,BN$1)=OFFSET('Game Board'!$H$8:$H$31,0,BN$1))*1)+SUMPRODUCT((OFFSET('Game Board'!$I$8:$I$31,0,BN$1)=CF13)*(OFFSET('Game Board'!$F$8:$F$31,0,BN$1)=CF12)*(OFFSET('Game Board'!$G$8:$G$31,0,BN$1)=OFFSET('Game Board'!$H$8:$H$31,0,BN$1))*1)+SUMPRODUCT((OFFSET('Game Board'!$F$8:$F$31,0,BN$1)=CF13)*(OFFSET('Game Board'!$I$8:$I$31,0,BN$1)=CF14)*(OFFSET('Game Board'!$G$8:$G$31,0,BN$1)=OFFSET('Game Board'!$H$8:$H$31,0,BN$1))*1)+SUMPRODUCT((OFFSET('Game Board'!$I$8:$I$31,0,BN$1)=CF13)*(OFFSET('Game Board'!$F$8:$F$31,0,BN$1)=CF14)*(OFFSET('Game Board'!$G$8:$G$31,0,BN$1)=OFFSET('Game Board'!$H$8:$H$31,0,BN$1))*1)+SUMPRODUCT((OFFSET('Game Board'!$F$8:$F$31,0,BN$1)=CF13)*(OFFSET('Game Board'!$I$8:$I$31,0,BN$1)=CF15)*(OFFSET('Game Board'!$G$8:$G$31,0,BN$1)=OFFSET('Game Board'!$H$8:$H$31,0,BN$1))*1)+SUMPRODUCT((OFFSET('Game Board'!$I$8:$I$31,0,BN$1)=CF13)*(OFFSET('Game Board'!$F$8:$F$31,0,BN$1)=CF15)*(OFFSET('Game Board'!$G$8:$G$31,0,BN$1)=OFFSET('Game Board'!$H$8:$H$31,0,BN$1))*1)</f>
        <v>3</v>
      </c>
      <c r="CK13" s="341">
        <f ca="1">SUMPRODUCT((OFFSET('Game Board'!$F$8:$F$31,0,BN$1)=CF13)*(OFFSET('Game Board'!$I$8:$I$31,0,BN$1)=CF12)*(OFFSET('Game Board'!$G$8:$G$31,0,BN$1)&lt;OFFSET('Game Board'!$H$8:$H$31,0,BN$1))*1)+SUMPRODUCT((OFFSET('Game Board'!$I$8:$I$31,0,BN$1)=CF13)*(OFFSET('Game Board'!$F$8:$F$31,0,BN$1)=CF12)*(OFFSET('Game Board'!$H$8:$H$31,0,BN$1)&lt;OFFSET('Game Board'!$G$8:$G$31,0,BN$1))*1)+SUMPRODUCT((OFFSET('Game Board'!$F$8:$F$31,0,BN$1)=CF13)*(OFFSET('Game Board'!$I$8:$I$31,0,BN$1)=CF14)*(OFFSET('Game Board'!$G$8:$G$31,0,BN$1)&lt;OFFSET('Game Board'!$H$8:$H$31,0,BN$1))*1)+SUMPRODUCT((OFFSET('Game Board'!$I$8:$I$31,0,BN$1)=CF13)*(OFFSET('Game Board'!$F$8:$F$31,0,BN$1)=CF14)*(OFFSET('Game Board'!$H$8:$H$31,0,BN$1)&lt;OFFSET('Game Board'!$G$8:$G$31,0,BN$1))*1)+SUMPRODUCT((OFFSET('Game Board'!$F$8:$F$31,0,BN$1)=CF13)*(OFFSET('Game Board'!$I$8:$I$31,0,BN$1)=CF15)*(OFFSET('Game Board'!$G$8:$G$31,0,BN$1)&lt;OFFSET('Game Board'!$H$8:$H$31,0,BN$1))*1)+SUMPRODUCT((OFFSET('Game Board'!$I$8:$I$31,0,BN$1)=CF13)*(OFFSET('Game Board'!$F$8:$F$31,0,BN$1)=CF15)*(OFFSET('Game Board'!$H$8:$H$31,0,BN$1)&lt;OFFSET('Game Board'!$G$8:$G$31,0,BN$1))*1)</f>
        <v>0</v>
      </c>
      <c r="CL13" s="341">
        <f ca="1">SUMIFS(OFFSET('Game Board'!$G$8:$G$31,0,BN$1),OFFSET('Game Board'!$F$8:$F$31,0,BN$1),CF13,OFFSET('Game Board'!$I$8:$I$31,0,BN$1),CF12)+SUMIFS(OFFSET('Game Board'!$G$8:$G$31,0,BN$1),OFFSET('Game Board'!$F$8:$F$31,0,BN$1),CF13,OFFSET('Game Board'!$I$8:$I$31,0,BN$1),CF14)+SUMIFS(OFFSET('Game Board'!$G$8:$G$31,0,BN$1),OFFSET('Game Board'!$F$8:$F$31,0,BN$1),CF13,OFFSET('Game Board'!$I$8:$I$31,0,BN$1),CF15)+SUMIFS(OFFSET('Game Board'!$H$8:$H$31,0,BN$1),OFFSET('Game Board'!$I$8:$I$31,0,BN$1),CF13,OFFSET('Game Board'!$F$8:$F$31,0,BN$1),CF12)+SUMIFS(OFFSET('Game Board'!$H$8:$H$31,0,BN$1),OFFSET('Game Board'!$I$8:$I$31,0,BN$1),CF13,OFFSET('Game Board'!$F$8:$F$31,0,BN$1),CF14)+SUMIFS(OFFSET('Game Board'!$H$8:$H$31,0,BN$1),OFFSET('Game Board'!$I$8:$I$31,0,BN$1),CF13,OFFSET('Game Board'!$F$8:$F$31,0,BN$1),CF15)</f>
        <v>0</v>
      </c>
      <c r="CM13" s="341">
        <f ca="1">SUMIFS(OFFSET('Game Board'!$H$8:$H$31,0,BN$1),OFFSET('Game Board'!$F$8:$F$31,0,BN$1),CF13,OFFSET('Game Board'!$I$8:$I$31,0,BN$1),CF12)+SUMIFS(OFFSET('Game Board'!$H$8:$H$31,0,BN$1),OFFSET('Game Board'!$F$8:$F$31,0,BN$1),CF13,OFFSET('Game Board'!$I$8:$I$31,0,BN$1),CF14)+SUMIFS(OFFSET('Game Board'!$H$8:$H$31,0,BN$1),OFFSET('Game Board'!$F$8:$F$31,0,BN$1),CF13,OFFSET('Game Board'!$I$8:$I$31,0,BN$1),CF15)+SUMIFS(OFFSET('Game Board'!$G$8:$G$31,0,BN$1),OFFSET('Game Board'!$I$8:$I$31,0,BN$1),CF13,OFFSET('Game Board'!$F$8:$F$31,0,BN$1),CF12)+SUMIFS(OFFSET('Game Board'!$G$8:$G$31,0,BN$1),OFFSET('Game Board'!$I$8:$I$31,0,BN$1),CF13,OFFSET('Game Board'!$F$8:$F$31,0,BN$1),CF14)+SUMIFS(OFFSET('Game Board'!$G$8:$G$31,0,BN$1),OFFSET('Game Board'!$I$8:$I$31,0,BN$1),CF13,OFFSET('Game Board'!$F$8:$F$31,0,BN$1),CF15)</f>
        <v>0</v>
      </c>
      <c r="CN13" s="341">
        <f t="shared" ca="1" si="207"/>
        <v>0</v>
      </c>
      <c r="CO13" s="341">
        <f t="shared" ca="1" si="208"/>
        <v>3</v>
      </c>
      <c r="CP13" s="341">
        <f t="shared" ref="CP13" ca="1" si="1499">IF(CF13&lt;&gt;"",SUMPRODUCT((CE12:CE15=CE13)*(CO12:CO15&gt;CO13)*1),0)</f>
        <v>0</v>
      </c>
      <c r="CQ13" s="341">
        <f t="shared" ref="CQ13" ca="1" si="1500">IF(CF13&lt;&gt;"",SUMPRODUCT((CP12:CP15=CP13)*(CN12:CN15&gt;CN13)*1),0)</f>
        <v>0</v>
      </c>
      <c r="CR13" s="341">
        <f t="shared" ca="1" si="1"/>
        <v>0</v>
      </c>
      <c r="CS13" s="341">
        <f t="shared" ref="CS13" ca="1" si="1501">IF(CF13&lt;&gt;"",SUMPRODUCT((CR12:CR15=CR13)*(CP12:CP15=CP13)*(CL12:CL15&gt;CL13)*1),0)</f>
        <v>0</v>
      </c>
      <c r="CT13" s="341">
        <f t="shared" ca="1" si="209"/>
        <v>1</v>
      </c>
      <c r="CU13" s="341">
        <f ca="1">SUMPRODUCT((OFFSET('Game Board'!$F$8:$F$31,0,BN$1)=CG13)*(OFFSET('Game Board'!$I$8:$I$31,0,BN$1)=CG14)*(OFFSET('Game Board'!$G$8:$G$31,0,BN$1)&gt;OFFSET('Game Board'!$H$8:$H$31,0,BN$1))*1)+SUMPRODUCT((OFFSET('Game Board'!$I$8:$I$31,0,BN$1)=CG13)*(OFFSET('Game Board'!$F$8:$F$31,0,BN$1)=CG14)*(OFFSET('Game Board'!$H$8:$H$31,0,BN$1)&gt;OFFSET('Game Board'!$G$8:$G$31,0,BN$1))*1)+SUMPRODUCT((OFFSET('Game Board'!$F$8:$F$31,0,BN$1)=CG13)*(OFFSET('Game Board'!$I$8:$I$31,0,BN$1)=CG15)*(OFFSET('Game Board'!$G$8:$G$31,0,BN$1)&gt;OFFSET('Game Board'!$H$8:$H$31,0,BN$1))*1)+SUMPRODUCT((OFFSET('Game Board'!$I$8:$I$31,0,BN$1)=CG13)*(OFFSET('Game Board'!$F$8:$F$31,0,BN$1)=CG15)*(OFFSET('Game Board'!$H$8:$H$31,0,BN$1)&gt;OFFSET('Game Board'!$G$8:$G$31,0,BN$1))*1)</f>
        <v>0</v>
      </c>
      <c r="CV13" s="341">
        <f ca="1">SUMPRODUCT((OFFSET('Game Board'!$F$8:$F$31,0,BN$1)=CG13)*(OFFSET('Game Board'!$I$8:$I$31,0,BN$1)=CG14)*(OFFSET('Game Board'!$G$8:$G$31,0,BN$1)=OFFSET('Game Board'!$H$8:$H$31,0,BN$1))*1)+SUMPRODUCT((OFFSET('Game Board'!$I$8:$I$31,0,BN$1)=CG13)*(OFFSET('Game Board'!$F$8:$F$31,0,BN$1)=CG14)*(OFFSET('Game Board'!$G$8:$G$31,0,BN$1)=OFFSET('Game Board'!$H$8:$H$31,0,BN$1))*1)+SUMPRODUCT((OFFSET('Game Board'!$F$8:$F$31,0,BN$1)=CG13)*(OFFSET('Game Board'!$I$8:$I$31,0,BN$1)=CG15)*(OFFSET('Game Board'!$G$8:$G$31,0,BN$1)=OFFSET('Game Board'!$H$8:$H$31,0,BN$1))*1)+SUMPRODUCT((OFFSET('Game Board'!$I$8:$I$31,0,BN$1)=CG13)*(OFFSET('Game Board'!$F$8:$F$31,0,BN$1)=CG15)*(OFFSET('Game Board'!$G$8:$G$31,0,BN$1)=OFFSET('Game Board'!$H$8:$H$31,0,BN$1))*1)</f>
        <v>0</v>
      </c>
      <c r="CW13" s="341">
        <f ca="1">SUMPRODUCT((OFFSET('Game Board'!$F$8:$F$31,0,BN$1)=CG13)*(OFFSET('Game Board'!$I$8:$I$31,0,BN$1)=CG14)*(OFFSET('Game Board'!$G$8:$G$31,0,BN$1)&lt;OFFSET('Game Board'!$H$8:$H$31,0,BN$1))*1)+SUMPRODUCT((OFFSET('Game Board'!$I$8:$I$31,0,BN$1)=CG13)*(OFFSET('Game Board'!$F$8:$F$31,0,BN$1)=CG14)*(OFFSET('Game Board'!$H$8:$H$31,0,BN$1)&lt;OFFSET('Game Board'!$G$8:$G$31,0,BN$1))*1)+SUMPRODUCT((OFFSET('Game Board'!$F$8:$F$31,0,BN$1)=CG13)*(OFFSET('Game Board'!$I$8:$I$31,0,BN$1)=CG15)*(OFFSET('Game Board'!$G$8:$G$31,0,BN$1)&lt;OFFSET('Game Board'!$H$8:$H$31,0,BN$1))*1)+SUMPRODUCT((OFFSET('Game Board'!$I$8:$I$31,0,BN$1)=CG13)*(OFFSET('Game Board'!$F$8:$F$31,0,BN$1)=CG15)*(OFFSET('Game Board'!$H$8:$H$31,0,BN$1)&lt;OFFSET('Game Board'!$G$8:$G$31,0,BN$1))*1)</f>
        <v>0</v>
      </c>
      <c r="CX13" s="341">
        <f ca="1">SUMIFS(OFFSET('Game Board'!$G$8:$G$31,0,BN$1),OFFSET('Game Board'!$F$8:$F$31,0,BN$1),CG13,OFFSET('Game Board'!$I$8:$I$31,0,BN$1),CG14)+SUMIFS(OFFSET('Game Board'!$G$8:$G$31,0,BN$1),OFFSET('Game Board'!$F$8:$F$31,0,BN$1),CG13,OFFSET('Game Board'!$I$8:$I$31,0,BN$1),CG15)+SUMIFS(OFFSET('Game Board'!$H$8:$H$31,0,BN$1),OFFSET('Game Board'!$I$8:$I$31,0,BN$1),CG13,OFFSET('Game Board'!$F$8:$F$31,0,BN$1),CG14)+SUMIFS(OFFSET('Game Board'!$H$8:$H$31,0,BN$1),OFFSET('Game Board'!$I$8:$I$31,0,BN$1),CG13,OFFSET('Game Board'!$F$8:$F$31,0,BN$1),CG15)</f>
        <v>0</v>
      </c>
      <c r="CY13" s="341">
        <f ca="1">SUMIFS(OFFSET('Game Board'!$H$8:$H$31,0,BN$1),OFFSET('Game Board'!$F$8:$F$31,0,BN$1),CG13,OFFSET('Game Board'!$I$8:$I$31,0,BN$1),CG14)+SUMIFS(OFFSET('Game Board'!$H$8:$H$31,0,BN$1),OFFSET('Game Board'!$F$8:$F$31,0,BN$1),CG13,OFFSET('Game Board'!$I$8:$I$31,0,BN$1),CG15)+SUMIFS(OFFSET('Game Board'!$G$8:$G$31,0,BN$1),OFFSET('Game Board'!$I$8:$I$31,0,BN$1),CG13,OFFSET('Game Board'!$F$8:$F$31,0,BN$1),CG14)+SUMIFS(OFFSET('Game Board'!$G$8:$G$31,0,BN$1),OFFSET('Game Board'!$I$8:$I$31,0,BN$1),CG13,OFFSET('Game Board'!$F$8:$F$31,0,BN$1),CG15)</f>
        <v>0</v>
      </c>
      <c r="CZ13" s="341">
        <f t="shared" ca="1" si="210"/>
        <v>0</v>
      </c>
      <c r="DA13" s="341">
        <f t="shared" ca="1" si="211"/>
        <v>0</v>
      </c>
      <c r="DB13" s="341">
        <f t="shared" ref="DB13" ca="1" si="1502">IF(CG13&lt;&gt;"",SUMPRODUCT((CE12:CE15=CE13)*(DA12:DA15&gt;DA13)*1),0)</f>
        <v>0</v>
      </c>
      <c r="DC13" s="341">
        <f t="shared" ref="DC13" ca="1" si="1503">IF(CG13&lt;&gt;"",SUMPRODUCT((DB12:DB15=DB13)*(CZ12:CZ15&gt;CZ13)*1),0)</f>
        <v>0</v>
      </c>
      <c r="DD13" s="341">
        <f t="shared" ca="1" si="212"/>
        <v>0</v>
      </c>
      <c r="DE13" s="341">
        <f t="shared" ref="DE13" ca="1" si="1504">IF(CG13&lt;&gt;"",SUMPRODUCT((DD12:DD15=DD13)*(DB12:DB15=DB13)*(CX12:CX15&gt;CX13)*1),0)</f>
        <v>0</v>
      </c>
      <c r="DF13" s="341">
        <f t="shared" ca="1" si="213"/>
        <v>1</v>
      </c>
      <c r="DG13" s="341">
        <v>0</v>
      </c>
      <c r="DH13" s="341">
        <v>0</v>
      </c>
      <c r="DI13" s="341">
        <v>0</v>
      </c>
      <c r="DJ13" s="341">
        <v>0</v>
      </c>
      <c r="DK13" s="341">
        <v>0</v>
      </c>
      <c r="DL13" s="341">
        <v>0</v>
      </c>
      <c r="DM13" s="341">
        <v>0</v>
      </c>
      <c r="DN13" s="341">
        <v>0</v>
      </c>
      <c r="DO13" s="341">
        <v>0</v>
      </c>
      <c r="DP13" s="341">
        <v>0</v>
      </c>
      <c r="DQ13" s="341">
        <v>0</v>
      </c>
      <c r="DR13" s="341">
        <f t="shared" ca="1" si="395"/>
        <v>1</v>
      </c>
      <c r="DS13" s="341">
        <f t="shared" ref="DS13" ca="1" si="1505">SUMPRODUCT((DR12:DR15=DR13)*(BU12:BU15&gt;BU13)*1)</f>
        <v>1</v>
      </c>
      <c r="DT13" s="341">
        <f t="shared" ca="1" si="214"/>
        <v>2</v>
      </c>
      <c r="DU13" s="341" t="str">
        <f t="shared" si="215"/>
        <v>Spain</v>
      </c>
      <c r="DV13" s="341">
        <f t="shared" ca="1" si="216"/>
        <v>0</v>
      </c>
      <c r="DW13" s="341">
        <f ca="1">SUMPRODUCT((OFFSET('Game Board'!$G$8:$G$31,0,DW$1)&lt;&gt;"")*(OFFSET('Game Board'!$F$8:$F$31,0,DW$1)=$C13)*(OFFSET('Game Board'!$G$8:$G$31,0,DW$1)&gt;OFFSET('Game Board'!$H$8:$H$31,0,DW$1))*1)+SUMPRODUCT((OFFSET('Game Board'!$G$8:$G$31,0,DW$1)&lt;&gt;"")*(OFFSET('Game Board'!$I$8:$I$31,0,DW$1)=$C13)*(OFFSET('Game Board'!$H$8:$H$31,0,DW$1)&gt;OFFSET('Game Board'!$G$8:$G$31,0,DW$1))*1)</f>
        <v>0</v>
      </c>
      <c r="DX13" s="341">
        <f ca="1">SUMPRODUCT((OFFSET('Game Board'!$G$8:$G$31,0,DW$1)&lt;&gt;"")*(OFFSET('Game Board'!$F$8:$F$31,0,DW$1)=$C13)*(OFFSET('Game Board'!$G$8:$G$31,0,DW$1)=OFFSET('Game Board'!$H$8:$H$31,0,DW$1))*1)+SUMPRODUCT((OFFSET('Game Board'!$G$8:$G$31,0,DW$1)&lt;&gt;"")*(OFFSET('Game Board'!$I$8:$I$31,0,DW$1)=$C13)*(OFFSET('Game Board'!$G$8:$G$31,0,DW$1)=OFFSET('Game Board'!$H$8:$H$31,0,DW$1))*1)</f>
        <v>0</v>
      </c>
      <c r="DY13" s="341">
        <f ca="1">SUMPRODUCT((OFFSET('Game Board'!$G$8:$G$31,0,DW$1)&lt;&gt;"")*(OFFSET('Game Board'!$F$8:$F$31,0,DW$1)=$C13)*(OFFSET('Game Board'!$G$8:$G$31,0,DW$1)&lt;OFFSET('Game Board'!$H$8:$H$31,0,DW$1))*1)+SUMPRODUCT((OFFSET('Game Board'!$G$8:$G$31,0,DW$1)&lt;&gt;"")*(OFFSET('Game Board'!$I$8:$I$31,0,DW$1)=$C13)*(OFFSET('Game Board'!$H$8:$H$31,0,DW$1)&lt;OFFSET('Game Board'!$G$8:$G$31,0,DW$1))*1)</f>
        <v>0</v>
      </c>
      <c r="DZ13" s="341">
        <f ca="1">SUMIF(OFFSET('Game Board'!$F$8:$F$31,0,DW$1),$C13,OFFSET('Game Board'!$G$8:$G$31,0,DW$1))+SUMIF(OFFSET('Game Board'!$I$8:$I$31,0,DW$1),$C13,OFFSET('Game Board'!$H$8:$H$31,0,DW$1))</f>
        <v>0</v>
      </c>
      <c r="EA13" s="341">
        <f ca="1">SUMIF(OFFSET('Game Board'!$F$8:$F$31,0,DW$1),$C13,OFFSET('Game Board'!$H$8:$H$31,0,DW$1))+SUMIF(OFFSET('Game Board'!$I$8:$I$31,0,DW$1),$C13,OFFSET('Game Board'!$G$8:$G$31,0,DW$1))</f>
        <v>0</v>
      </c>
      <c r="EB13" s="341">
        <f t="shared" ca="1" si="217"/>
        <v>0</v>
      </c>
      <c r="EC13" s="341">
        <f t="shared" ca="1" si="218"/>
        <v>0</v>
      </c>
      <c r="ED13" s="341">
        <f t="shared" ca="1" si="219"/>
        <v>7</v>
      </c>
      <c r="EE13" s="341">
        <f>'Tournament Setup'!$F15</f>
        <v>0</v>
      </c>
      <c r="EF13" s="341">
        <f ca="1">RANK(EC13,EC12:EC15)</f>
        <v>1</v>
      </c>
      <c r="EG13" s="341">
        <f ca="1">SUMPRODUCT((EF12:EF15=EF13)*(EB12:EB15&gt;EB13)*1)</f>
        <v>0</v>
      </c>
      <c r="EH13" s="341">
        <f t="shared" ca="1" si="220"/>
        <v>1</v>
      </c>
      <c r="EI13" s="341">
        <f ca="1">SUMPRODUCT((EF12:EF15=EF13)*(EB12:EB15=EB13)*(DZ12:DZ15&gt;DZ13)*1)</f>
        <v>0</v>
      </c>
      <c r="EJ13" s="341">
        <f t="shared" ca="1" si="221"/>
        <v>1</v>
      </c>
      <c r="EK13" s="341">
        <f ca="1">RANK(EJ13,EJ12:EJ15,1)+COUNTIF(EJ12:EJ13,EJ13)-1</f>
        <v>2</v>
      </c>
      <c r="EL13" s="341">
        <v>2</v>
      </c>
      <c r="EM13" s="341" t="str">
        <f t="shared" ref="EM13" ca="1" si="1506">INDEX(DU12:DU15,MATCH(EL13,EK12:EK15,0),0)</f>
        <v>Spain</v>
      </c>
      <c r="EN13" s="341">
        <f ca="1">INDEX(EJ12:EJ15,MATCH(EM13,DU12:DU15,0),0)</f>
        <v>1</v>
      </c>
      <c r="EO13" s="341" t="str">
        <f t="shared" ref="EO13" ca="1" si="1507">IF(EO12&lt;&gt;"",EM13,"")</f>
        <v>Spain</v>
      </c>
      <c r="EP13" s="341" t="str">
        <f t="shared" ref="EP13" ca="1" si="1508">IF(EN14=2,EM13,"")</f>
        <v/>
      </c>
      <c r="ER13" s="341">
        <f ca="1">SUMPRODUCT((OFFSET('Game Board'!$F$8:$F$31,0,DW$1)=EO13)*(OFFSET('Game Board'!$I$8:$I$31,0,DW$1)=EO12)*(OFFSET('Game Board'!$G$8:$G$31,0,DW$1)&gt;OFFSET('Game Board'!$H$8:$H$31,0,DW$1))*1)+SUMPRODUCT((OFFSET('Game Board'!$I$8:$I$31,0,DW$1)=EO13)*(OFFSET('Game Board'!$F$8:$F$31,0,DW$1)=EO12)*(OFFSET('Game Board'!$H$8:$H$31,0,DW$1)&gt;OFFSET('Game Board'!$G$8:$G$31,0,DW$1))*1)+SUMPRODUCT((OFFSET('Game Board'!$F$8:$F$31,0,DW$1)=EO13)*(OFFSET('Game Board'!$I$8:$I$31,0,DW$1)=EO14)*(OFFSET('Game Board'!$G$8:$G$31,0,DW$1)&gt;OFFSET('Game Board'!$H$8:$H$31,0,DW$1))*1)+SUMPRODUCT((OFFSET('Game Board'!$I$8:$I$31,0,DW$1)=EO13)*(OFFSET('Game Board'!$F$8:$F$31,0,DW$1)=EO14)*(OFFSET('Game Board'!$H$8:$H$31,0,DW$1)&gt;OFFSET('Game Board'!$G$8:$G$31,0,DW$1))*1)+SUMPRODUCT((OFFSET('Game Board'!$F$8:$F$31,0,DW$1)=EO13)*(OFFSET('Game Board'!$I$8:$I$31,0,DW$1)=EO15)*(OFFSET('Game Board'!$G$8:$G$31,0,DW$1)&gt;OFFSET('Game Board'!$H$8:$H$31,0,DW$1))*1)+SUMPRODUCT((OFFSET('Game Board'!$I$8:$I$31,0,DW$1)=EO13)*(OFFSET('Game Board'!$F$8:$F$31,0,DW$1)=EO15)*(OFFSET('Game Board'!$H$8:$H$31,0,DW$1)&gt;OFFSET('Game Board'!$G$8:$G$31,0,DW$1))*1)</f>
        <v>0</v>
      </c>
      <c r="ES13" s="341">
        <f ca="1">SUMPRODUCT((OFFSET('Game Board'!$F$8:$F$31,0,DW$1)=EO13)*(OFFSET('Game Board'!$I$8:$I$31,0,DW$1)=EO12)*(OFFSET('Game Board'!$G$8:$G$31,0,DW$1)=OFFSET('Game Board'!$H$8:$H$31,0,DW$1))*1)+SUMPRODUCT((OFFSET('Game Board'!$I$8:$I$31,0,DW$1)=EO13)*(OFFSET('Game Board'!$F$8:$F$31,0,DW$1)=EO12)*(OFFSET('Game Board'!$G$8:$G$31,0,DW$1)=OFFSET('Game Board'!$H$8:$H$31,0,DW$1))*1)+SUMPRODUCT((OFFSET('Game Board'!$F$8:$F$31,0,DW$1)=EO13)*(OFFSET('Game Board'!$I$8:$I$31,0,DW$1)=EO14)*(OFFSET('Game Board'!$G$8:$G$31,0,DW$1)=OFFSET('Game Board'!$H$8:$H$31,0,DW$1))*1)+SUMPRODUCT((OFFSET('Game Board'!$I$8:$I$31,0,DW$1)=EO13)*(OFFSET('Game Board'!$F$8:$F$31,0,DW$1)=EO14)*(OFFSET('Game Board'!$G$8:$G$31,0,DW$1)=OFFSET('Game Board'!$H$8:$H$31,0,DW$1))*1)+SUMPRODUCT((OFFSET('Game Board'!$F$8:$F$31,0,DW$1)=EO13)*(OFFSET('Game Board'!$I$8:$I$31,0,DW$1)=EO15)*(OFFSET('Game Board'!$G$8:$G$31,0,DW$1)=OFFSET('Game Board'!$H$8:$H$31,0,DW$1))*1)+SUMPRODUCT((OFFSET('Game Board'!$I$8:$I$31,0,DW$1)=EO13)*(OFFSET('Game Board'!$F$8:$F$31,0,DW$1)=EO15)*(OFFSET('Game Board'!$G$8:$G$31,0,DW$1)=OFFSET('Game Board'!$H$8:$H$31,0,DW$1))*1)</f>
        <v>3</v>
      </c>
      <c r="ET13" s="341">
        <f ca="1">SUMPRODUCT((OFFSET('Game Board'!$F$8:$F$31,0,DW$1)=EO13)*(OFFSET('Game Board'!$I$8:$I$31,0,DW$1)=EO12)*(OFFSET('Game Board'!$G$8:$G$31,0,DW$1)&lt;OFFSET('Game Board'!$H$8:$H$31,0,DW$1))*1)+SUMPRODUCT((OFFSET('Game Board'!$I$8:$I$31,0,DW$1)=EO13)*(OFFSET('Game Board'!$F$8:$F$31,0,DW$1)=EO12)*(OFFSET('Game Board'!$H$8:$H$31,0,DW$1)&lt;OFFSET('Game Board'!$G$8:$G$31,0,DW$1))*1)+SUMPRODUCT((OFFSET('Game Board'!$F$8:$F$31,0,DW$1)=EO13)*(OFFSET('Game Board'!$I$8:$I$31,0,DW$1)=EO14)*(OFFSET('Game Board'!$G$8:$G$31,0,DW$1)&lt;OFFSET('Game Board'!$H$8:$H$31,0,DW$1))*1)+SUMPRODUCT((OFFSET('Game Board'!$I$8:$I$31,0,DW$1)=EO13)*(OFFSET('Game Board'!$F$8:$F$31,0,DW$1)=EO14)*(OFFSET('Game Board'!$H$8:$H$31,0,DW$1)&lt;OFFSET('Game Board'!$G$8:$G$31,0,DW$1))*1)+SUMPRODUCT((OFFSET('Game Board'!$F$8:$F$31,0,DW$1)=EO13)*(OFFSET('Game Board'!$I$8:$I$31,0,DW$1)=EO15)*(OFFSET('Game Board'!$G$8:$G$31,0,DW$1)&lt;OFFSET('Game Board'!$H$8:$H$31,0,DW$1))*1)+SUMPRODUCT((OFFSET('Game Board'!$I$8:$I$31,0,DW$1)=EO13)*(OFFSET('Game Board'!$F$8:$F$31,0,DW$1)=EO15)*(OFFSET('Game Board'!$H$8:$H$31,0,DW$1)&lt;OFFSET('Game Board'!$G$8:$G$31,0,DW$1))*1)</f>
        <v>0</v>
      </c>
      <c r="EU13" s="341">
        <f ca="1">SUMIFS(OFFSET('Game Board'!$G$8:$G$31,0,DW$1),OFFSET('Game Board'!$F$8:$F$31,0,DW$1),EO13,OFFSET('Game Board'!$I$8:$I$31,0,DW$1),EO12)+SUMIFS(OFFSET('Game Board'!$G$8:$G$31,0,DW$1),OFFSET('Game Board'!$F$8:$F$31,0,DW$1),EO13,OFFSET('Game Board'!$I$8:$I$31,0,DW$1),EO14)+SUMIFS(OFFSET('Game Board'!$G$8:$G$31,0,DW$1),OFFSET('Game Board'!$F$8:$F$31,0,DW$1),EO13,OFFSET('Game Board'!$I$8:$I$31,0,DW$1),EO15)+SUMIFS(OFFSET('Game Board'!$H$8:$H$31,0,DW$1),OFFSET('Game Board'!$I$8:$I$31,0,DW$1),EO13,OFFSET('Game Board'!$F$8:$F$31,0,DW$1),EO12)+SUMIFS(OFFSET('Game Board'!$H$8:$H$31,0,DW$1),OFFSET('Game Board'!$I$8:$I$31,0,DW$1),EO13,OFFSET('Game Board'!$F$8:$F$31,0,DW$1),EO14)+SUMIFS(OFFSET('Game Board'!$H$8:$H$31,0,DW$1),OFFSET('Game Board'!$I$8:$I$31,0,DW$1),EO13,OFFSET('Game Board'!$F$8:$F$31,0,DW$1),EO15)</f>
        <v>0</v>
      </c>
      <c r="EV13" s="341">
        <f ca="1">SUMIFS(OFFSET('Game Board'!$H$8:$H$31,0,DW$1),OFFSET('Game Board'!$F$8:$F$31,0,DW$1),EO13,OFFSET('Game Board'!$I$8:$I$31,0,DW$1),EO12)+SUMIFS(OFFSET('Game Board'!$H$8:$H$31,0,DW$1),OFFSET('Game Board'!$F$8:$F$31,0,DW$1),EO13,OFFSET('Game Board'!$I$8:$I$31,0,DW$1),EO14)+SUMIFS(OFFSET('Game Board'!$H$8:$H$31,0,DW$1),OFFSET('Game Board'!$F$8:$F$31,0,DW$1),EO13,OFFSET('Game Board'!$I$8:$I$31,0,DW$1),EO15)+SUMIFS(OFFSET('Game Board'!$G$8:$G$31,0,DW$1),OFFSET('Game Board'!$I$8:$I$31,0,DW$1),EO13,OFFSET('Game Board'!$F$8:$F$31,0,DW$1),EO12)+SUMIFS(OFFSET('Game Board'!$G$8:$G$31,0,DW$1),OFFSET('Game Board'!$I$8:$I$31,0,DW$1),EO13,OFFSET('Game Board'!$F$8:$F$31,0,DW$1),EO14)+SUMIFS(OFFSET('Game Board'!$G$8:$G$31,0,DW$1),OFFSET('Game Board'!$I$8:$I$31,0,DW$1),EO13,OFFSET('Game Board'!$F$8:$F$31,0,DW$1),EO15)</f>
        <v>0</v>
      </c>
      <c r="EW13" s="341">
        <f t="shared" ca="1" si="222"/>
        <v>0</v>
      </c>
      <c r="EX13" s="341">
        <f t="shared" ca="1" si="223"/>
        <v>3</v>
      </c>
      <c r="EY13" s="341">
        <f t="shared" ref="EY13" ca="1" si="1509">IF(EO13&lt;&gt;"",SUMPRODUCT((EN12:EN15=EN13)*(EX12:EX15&gt;EX13)*1),0)</f>
        <v>0</v>
      </c>
      <c r="EZ13" s="341">
        <f t="shared" ref="EZ13" ca="1" si="1510">IF(EO13&lt;&gt;"",SUMPRODUCT((EY12:EY15=EY13)*(EW12:EW15&gt;EW13)*1),0)</f>
        <v>0</v>
      </c>
      <c r="FA13" s="341">
        <f t="shared" ca="1" si="2"/>
        <v>0</v>
      </c>
      <c r="FB13" s="341">
        <f t="shared" ref="FB13" ca="1" si="1511">IF(EO13&lt;&gt;"",SUMPRODUCT((FA12:FA15=FA13)*(EY12:EY15=EY13)*(EU12:EU15&gt;EU13)*1),0)</f>
        <v>0</v>
      </c>
      <c r="FC13" s="341">
        <f t="shared" ca="1" si="224"/>
        <v>1</v>
      </c>
      <c r="FD13" s="341">
        <f ca="1">SUMPRODUCT((OFFSET('Game Board'!$F$8:$F$31,0,DW$1)=EP13)*(OFFSET('Game Board'!$I$8:$I$31,0,DW$1)=EP14)*(OFFSET('Game Board'!$G$8:$G$31,0,DW$1)&gt;OFFSET('Game Board'!$H$8:$H$31,0,DW$1))*1)+SUMPRODUCT((OFFSET('Game Board'!$I$8:$I$31,0,DW$1)=EP13)*(OFFSET('Game Board'!$F$8:$F$31,0,DW$1)=EP14)*(OFFSET('Game Board'!$H$8:$H$31,0,DW$1)&gt;OFFSET('Game Board'!$G$8:$G$31,0,DW$1))*1)+SUMPRODUCT((OFFSET('Game Board'!$F$8:$F$31,0,DW$1)=EP13)*(OFFSET('Game Board'!$I$8:$I$31,0,DW$1)=EP15)*(OFFSET('Game Board'!$G$8:$G$31,0,DW$1)&gt;OFFSET('Game Board'!$H$8:$H$31,0,DW$1))*1)+SUMPRODUCT((OFFSET('Game Board'!$I$8:$I$31,0,DW$1)=EP13)*(OFFSET('Game Board'!$F$8:$F$31,0,DW$1)=EP15)*(OFFSET('Game Board'!$H$8:$H$31,0,DW$1)&gt;OFFSET('Game Board'!$G$8:$G$31,0,DW$1))*1)</f>
        <v>0</v>
      </c>
      <c r="FE13" s="341">
        <f ca="1">SUMPRODUCT((OFFSET('Game Board'!$F$8:$F$31,0,DW$1)=EP13)*(OFFSET('Game Board'!$I$8:$I$31,0,DW$1)=EP14)*(OFFSET('Game Board'!$G$8:$G$31,0,DW$1)=OFFSET('Game Board'!$H$8:$H$31,0,DW$1))*1)+SUMPRODUCT((OFFSET('Game Board'!$I$8:$I$31,0,DW$1)=EP13)*(OFFSET('Game Board'!$F$8:$F$31,0,DW$1)=EP14)*(OFFSET('Game Board'!$G$8:$G$31,0,DW$1)=OFFSET('Game Board'!$H$8:$H$31,0,DW$1))*1)+SUMPRODUCT((OFFSET('Game Board'!$F$8:$F$31,0,DW$1)=EP13)*(OFFSET('Game Board'!$I$8:$I$31,0,DW$1)=EP15)*(OFFSET('Game Board'!$G$8:$G$31,0,DW$1)=OFFSET('Game Board'!$H$8:$H$31,0,DW$1))*1)+SUMPRODUCT((OFFSET('Game Board'!$I$8:$I$31,0,DW$1)=EP13)*(OFFSET('Game Board'!$F$8:$F$31,0,DW$1)=EP15)*(OFFSET('Game Board'!$G$8:$G$31,0,DW$1)=OFFSET('Game Board'!$H$8:$H$31,0,DW$1))*1)</f>
        <v>0</v>
      </c>
      <c r="FF13" s="341">
        <f ca="1">SUMPRODUCT((OFFSET('Game Board'!$F$8:$F$31,0,DW$1)=EP13)*(OFFSET('Game Board'!$I$8:$I$31,0,DW$1)=EP14)*(OFFSET('Game Board'!$G$8:$G$31,0,DW$1)&lt;OFFSET('Game Board'!$H$8:$H$31,0,DW$1))*1)+SUMPRODUCT((OFFSET('Game Board'!$I$8:$I$31,0,DW$1)=EP13)*(OFFSET('Game Board'!$F$8:$F$31,0,DW$1)=EP14)*(OFFSET('Game Board'!$H$8:$H$31,0,DW$1)&lt;OFFSET('Game Board'!$G$8:$G$31,0,DW$1))*1)+SUMPRODUCT((OFFSET('Game Board'!$F$8:$F$31,0,DW$1)=EP13)*(OFFSET('Game Board'!$I$8:$I$31,0,DW$1)=EP15)*(OFFSET('Game Board'!$G$8:$G$31,0,DW$1)&lt;OFFSET('Game Board'!$H$8:$H$31,0,DW$1))*1)+SUMPRODUCT((OFFSET('Game Board'!$I$8:$I$31,0,DW$1)=EP13)*(OFFSET('Game Board'!$F$8:$F$31,0,DW$1)=EP15)*(OFFSET('Game Board'!$H$8:$H$31,0,DW$1)&lt;OFFSET('Game Board'!$G$8:$G$31,0,DW$1))*1)</f>
        <v>0</v>
      </c>
      <c r="FG13" s="341">
        <f ca="1">SUMIFS(OFFSET('Game Board'!$G$8:$G$31,0,DW$1),OFFSET('Game Board'!$F$8:$F$31,0,DW$1),EP13,OFFSET('Game Board'!$I$8:$I$31,0,DW$1),EP14)+SUMIFS(OFFSET('Game Board'!$G$8:$G$31,0,DW$1),OFFSET('Game Board'!$F$8:$F$31,0,DW$1),EP13,OFFSET('Game Board'!$I$8:$I$31,0,DW$1),EP15)+SUMIFS(OFFSET('Game Board'!$H$8:$H$31,0,DW$1),OFFSET('Game Board'!$I$8:$I$31,0,DW$1),EP13,OFFSET('Game Board'!$F$8:$F$31,0,DW$1),EP14)+SUMIFS(OFFSET('Game Board'!$H$8:$H$31,0,DW$1),OFFSET('Game Board'!$I$8:$I$31,0,DW$1),EP13,OFFSET('Game Board'!$F$8:$F$31,0,DW$1),EP15)</f>
        <v>0</v>
      </c>
      <c r="FH13" s="341">
        <f ca="1">SUMIFS(OFFSET('Game Board'!$H$8:$H$31,0,DW$1),OFFSET('Game Board'!$F$8:$F$31,0,DW$1),EP13,OFFSET('Game Board'!$I$8:$I$31,0,DW$1),EP14)+SUMIFS(OFFSET('Game Board'!$H$8:$H$31,0,DW$1),OFFSET('Game Board'!$F$8:$F$31,0,DW$1),EP13,OFFSET('Game Board'!$I$8:$I$31,0,DW$1),EP15)+SUMIFS(OFFSET('Game Board'!$G$8:$G$31,0,DW$1),OFFSET('Game Board'!$I$8:$I$31,0,DW$1),EP13,OFFSET('Game Board'!$F$8:$F$31,0,DW$1),EP14)+SUMIFS(OFFSET('Game Board'!$G$8:$G$31,0,DW$1),OFFSET('Game Board'!$I$8:$I$31,0,DW$1),EP13,OFFSET('Game Board'!$F$8:$F$31,0,DW$1),EP15)</f>
        <v>0</v>
      </c>
      <c r="FI13" s="341">
        <f t="shared" ca="1" si="225"/>
        <v>0</v>
      </c>
      <c r="FJ13" s="341">
        <f t="shared" ca="1" si="226"/>
        <v>0</v>
      </c>
      <c r="FK13" s="341">
        <f t="shared" ref="FK13" ca="1" si="1512">IF(EP13&lt;&gt;"",SUMPRODUCT((EN12:EN15=EN13)*(FJ12:FJ15&gt;FJ13)*1),0)</f>
        <v>0</v>
      </c>
      <c r="FL13" s="341">
        <f t="shared" ref="FL13" ca="1" si="1513">IF(EP13&lt;&gt;"",SUMPRODUCT((FK12:FK15=FK13)*(FI12:FI15&gt;FI13)*1),0)</f>
        <v>0</v>
      </c>
      <c r="FM13" s="341">
        <f t="shared" ca="1" si="227"/>
        <v>0</v>
      </c>
      <c r="FN13" s="341">
        <f t="shared" ref="FN13" ca="1" si="1514">IF(EP13&lt;&gt;"",SUMPRODUCT((FM12:FM15=FM13)*(FK12:FK15=FK13)*(FG12:FG15&gt;FG13)*1),0)</f>
        <v>0</v>
      </c>
      <c r="FO13" s="341">
        <f t="shared" ca="1" si="228"/>
        <v>1</v>
      </c>
      <c r="FP13" s="341">
        <v>0</v>
      </c>
      <c r="FQ13" s="341">
        <v>0</v>
      </c>
      <c r="FR13" s="341">
        <v>0</v>
      </c>
      <c r="FS13" s="341">
        <v>0</v>
      </c>
      <c r="FT13" s="341">
        <v>0</v>
      </c>
      <c r="FU13" s="341">
        <v>0</v>
      </c>
      <c r="FV13" s="341">
        <v>0</v>
      </c>
      <c r="FW13" s="341">
        <v>0</v>
      </c>
      <c r="FX13" s="341">
        <v>0</v>
      </c>
      <c r="FY13" s="341">
        <v>0</v>
      </c>
      <c r="FZ13" s="341">
        <v>0</v>
      </c>
      <c r="GA13" s="341">
        <f t="shared" ca="1" si="398"/>
        <v>1</v>
      </c>
      <c r="GB13" s="341">
        <f t="shared" ref="GB13" ca="1" si="1515">SUMPRODUCT((GA12:GA15=GA13)*(ED12:ED15&gt;ED13)*1)</f>
        <v>1</v>
      </c>
      <c r="GC13" s="341">
        <f t="shared" ca="1" si="229"/>
        <v>2</v>
      </c>
      <c r="GD13" s="341" t="str">
        <f t="shared" si="230"/>
        <v>Spain</v>
      </c>
      <c r="GE13" s="341">
        <f t="shared" ca="1" si="3"/>
        <v>0</v>
      </c>
      <c r="GF13" s="341">
        <f ca="1">SUMPRODUCT((OFFSET('Game Board'!$G$8:$G$31,0,GF$1)&lt;&gt;"")*(OFFSET('Game Board'!$F$8:$F$31,0,GF$1)=$C13)*(OFFSET('Game Board'!$G$8:$G$31,0,GF$1)&gt;OFFSET('Game Board'!$H$8:$H$31,0,GF$1))*1)+SUMPRODUCT((OFFSET('Game Board'!$G$8:$G$31,0,GF$1)&lt;&gt;"")*(OFFSET('Game Board'!$I$8:$I$31,0,GF$1)=$C13)*(OFFSET('Game Board'!$H$8:$H$31,0,GF$1)&gt;OFFSET('Game Board'!$G$8:$G$31,0,GF$1))*1)</f>
        <v>0</v>
      </c>
      <c r="GG13" s="341">
        <f ca="1">SUMPRODUCT((OFFSET('Game Board'!$G$8:$G$31,0,GF$1)&lt;&gt;"")*(OFFSET('Game Board'!$F$8:$F$31,0,GF$1)=$C13)*(OFFSET('Game Board'!$G$8:$G$31,0,GF$1)=OFFSET('Game Board'!$H$8:$H$31,0,GF$1))*1)+SUMPRODUCT((OFFSET('Game Board'!$G$8:$G$31,0,GF$1)&lt;&gt;"")*(OFFSET('Game Board'!$I$8:$I$31,0,GF$1)=$C13)*(OFFSET('Game Board'!$G$8:$G$31,0,GF$1)=OFFSET('Game Board'!$H$8:$H$31,0,GF$1))*1)</f>
        <v>0</v>
      </c>
      <c r="GH13" s="341">
        <f ca="1">SUMPRODUCT((OFFSET('Game Board'!$G$8:$G$31,0,GF$1)&lt;&gt;"")*(OFFSET('Game Board'!$F$8:$F$31,0,GF$1)=$C13)*(OFFSET('Game Board'!$G$8:$G$31,0,GF$1)&lt;OFFSET('Game Board'!$H$8:$H$31,0,GF$1))*1)+SUMPRODUCT((OFFSET('Game Board'!$G$8:$G$31,0,GF$1)&lt;&gt;"")*(OFFSET('Game Board'!$I$8:$I$31,0,GF$1)=$C13)*(OFFSET('Game Board'!$H$8:$H$31,0,GF$1)&lt;OFFSET('Game Board'!$G$8:$G$31,0,GF$1))*1)</f>
        <v>0</v>
      </c>
      <c r="GI13" s="341">
        <f ca="1">SUMIF(OFFSET('Game Board'!$F$8:$F$31,0,GF$1),$C13,OFFSET('Game Board'!$G$8:$G$31,0,GF$1))+SUMIF(OFFSET('Game Board'!$I$8:$I$31,0,GF$1),$C13,OFFSET('Game Board'!$H$8:$H$31,0,GF$1))</f>
        <v>0</v>
      </c>
      <c r="GJ13" s="341">
        <f ca="1">SUMIF(OFFSET('Game Board'!$F$8:$F$31,0,GF$1),$C13,OFFSET('Game Board'!$H$8:$H$31,0,GF$1))+SUMIF(OFFSET('Game Board'!$I$8:$I$31,0,GF$1),$C13,OFFSET('Game Board'!$G$8:$G$31,0,GF$1))</f>
        <v>0</v>
      </c>
      <c r="GK13" s="341">
        <f t="shared" ca="1" si="4"/>
        <v>0</v>
      </c>
      <c r="GL13" s="341">
        <f t="shared" ca="1" si="5"/>
        <v>0</v>
      </c>
      <c r="GM13" s="341">
        <f t="shared" ca="1" si="231"/>
        <v>7</v>
      </c>
      <c r="GN13" s="341">
        <f>'Tournament Setup'!$F15</f>
        <v>0</v>
      </c>
      <c r="GO13" s="341">
        <f t="shared" ref="GO13" ca="1" si="1516">RANK(GL13,GL12:GL15)</f>
        <v>1</v>
      </c>
      <c r="GP13" s="341">
        <f t="shared" ref="GP13" ca="1" si="1517">SUMPRODUCT((GO12:GO15=GO13)*(GK12:GK15&gt;GK13)*1)</f>
        <v>0</v>
      </c>
      <c r="GQ13" s="341">
        <f t="shared" ca="1" si="8"/>
        <v>1</v>
      </c>
      <c r="GR13" s="341">
        <f t="shared" ref="GR13" ca="1" si="1518">SUMPRODUCT((GO12:GO15=GO13)*(GK12:GK15=GK13)*(GI12:GI15&gt;GI13)*1)</f>
        <v>0</v>
      </c>
      <c r="GS13" s="341">
        <f t="shared" ca="1" si="10"/>
        <v>1</v>
      </c>
      <c r="GT13" s="341">
        <f t="shared" ref="GT13" ca="1" si="1519">RANK(GS13,GS12:GS15,1)+COUNTIF(GS12:GS13,GS13)-1</f>
        <v>2</v>
      </c>
      <c r="GU13" s="341">
        <v>2</v>
      </c>
      <c r="GV13" s="341" t="str">
        <f t="shared" ref="GV13" ca="1" si="1520">INDEX(GD12:GD15,MATCH(GU13,GT12:GT15,0),0)</f>
        <v>Spain</v>
      </c>
      <c r="GW13" s="341">
        <f t="shared" ref="GW13" ca="1" si="1521">INDEX(GS12:GS15,MATCH(GV13,GD12:GD15,0),0)</f>
        <v>1</v>
      </c>
      <c r="GX13" s="341" t="str">
        <f t="shared" ref="GX13" ca="1" si="1522">IF(GX12&lt;&gt;"",GV13,"")</f>
        <v>Spain</v>
      </c>
      <c r="GY13" s="341" t="str">
        <f t="shared" ref="GY13" ca="1" si="1523">IF(GW14=2,GV13,"")</f>
        <v/>
      </c>
      <c r="HA13" s="341">
        <f ca="1">SUMPRODUCT((OFFSET('Game Board'!$F$8:$F$31,0,GF$1)=GX13)*(OFFSET('Game Board'!$I$8:$I$31,0,GF$1)=GX12)*(OFFSET('Game Board'!$G$8:$G$31,0,GF$1)&gt;OFFSET('Game Board'!$H$8:$H$31,0,GF$1))*1)+SUMPRODUCT((OFFSET('Game Board'!$I$8:$I$31,0,GF$1)=GX13)*(OFFSET('Game Board'!$F$8:$F$31,0,GF$1)=GX12)*(OFFSET('Game Board'!$H$8:$H$31,0,GF$1)&gt;OFFSET('Game Board'!$G$8:$G$31,0,GF$1))*1)+SUMPRODUCT((OFFSET('Game Board'!$F$8:$F$31,0,GF$1)=GX13)*(OFFSET('Game Board'!$I$8:$I$31,0,GF$1)=GX14)*(OFFSET('Game Board'!$G$8:$G$31,0,GF$1)&gt;OFFSET('Game Board'!$H$8:$H$31,0,GF$1))*1)+SUMPRODUCT((OFFSET('Game Board'!$I$8:$I$31,0,GF$1)=GX13)*(OFFSET('Game Board'!$F$8:$F$31,0,GF$1)=GX14)*(OFFSET('Game Board'!$H$8:$H$31,0,GF$1)&gt;OFFSET('Game Board'!$G$8:$G$31,0,GF$1))*1)+SUMPRODUCT((OFFSET('Game Board'!$F$8:$F$31,0,GF$1)=GX13)*(OFFSET('Game Board'!$I$8:$I$31,0,GF$1)=GX15)*(OFFSET('Game Board'!$G$8:$G$31,0,GF$1)&gt;OFFSET('Game Board'!$H$8:$H$31,0,GF$1))*1)+SUMPRODUCT((OFFSET('Game Board'!$I$8:$I$31,0,GF$1)=GX13)*(OFFSET('Game Board'!$F$8:$F$31,0,GF$1)=GX15)*(OFFSET('Game Board'!$H$8:$H$31,0,GF$1)&gt;OFFSET('Game Board'!$G$8:$G$31,0,GF$1))*1)</f>
        <v>0</v>
      </c>
      <c r="HB13" s="341">
        <f ca="1">SUMPRODUCT((OFFSET('Game Board'!$F$8:$F$31,0,GF$1)=GX13)*(OFFSET('Game Board'!$I$8:$I$31,0,GF$1)=GX12)*(OFFSET('Game Board'!$G$8:$G$31,0,GF$1)=OFFSET('Game Board'!$H$8:$H$31,0,GF$1))*1)+SUMPRODUCT((OFFSET('Game Board'!$I$8:$I$31,0,GF$1)=GX13)*(OFFSET('Game Board'!$F$8:$F$31,0,GF$1)=GX12)*(OFFSET('Game Board'!$G$8:$G$31,0,GF$1)=OFFSET('Game Board'!$H$8:$H$31,0,GF$1))*1)+SUMPRODUCT((OFFSET('Game Board'!$F$8:$F$31,0,GF$1)=GX13)*(OFFSET('Game Board'!$I$8:$I$31,0,GF$1)=GX14)*(OFFSET('Game Board'!$G$8:$G$31,0,GF$1)=OFFSET('Game Board'!$H$8:$H$31,0,GF$1))*1)+SUMPRODUCT((OFFSET('Game Board'!$I$8:$I$31,0,GF$1)=GX13)*(OFFSET('Game Board'!$F$8:$F$31,0,GF$1)=GX14)*(OFFSET('Game Board'!$G$8:$G$31,0,GF$1)=OFFSET('Game Board'!$H$8:$H$31,0,GF$1))*1)+SUMPRODUCT((OFFSET('Game Board'!$F$8:$F$31,0,GF$1)=GX13)*(OFFSET('Game Board'!$I$8:$I$31,0,GF$1)=GX15)*(OFFSET('Game Board'!$G$8:$G$31,0,GF$1)=OFFSET('Game Board'!$H$8:$H$31,0,GF$1))*1)+SUMPRODUCT((OFFSET('Game Board'!$I$8:$I$31,0,GF$1)=GX13)*(OFFSET('Game Board'!$F$8:$F$31,0,GF$1)=GX15)*(OFFSET('Game Board'!$G$8:$G$31,0,GF$1)=OFFSET('Game Board'!$H$8:$H$31,0,GF$1))*1)</f>
        <v>3</v>
      </c>
      <c r="HC13" s="341">
        <f ca="1">SUMPRODUCT((OFFSET('Game Board'!$F$8:$F$31,0,GF$1)=GX13)*(OFFSET('Game Board'!$I$8:$I$31,0,GF$1)=GX12)*(OFFSET('Game Board'!$G$8:$G$31,0,GF$1)&lt;OFFSET('Game Board'!$H$8:$H$31,0,GF$1))*1)+SUMPRODUCT((OFFSET('Game Board'!$I$8:$I$31,0,GF$1)=GX13)*(OFFSET('Game Board'!$F$8:$F$31,0,GF$1)=GX12)*(OFFSET('Game Board'!$H$8:$H$31,0,GF$1)&lt;OFFSET('Game Board'!$G$8:$G$31,0,GF$1))*1)+SUMPRODUCT((OFFSET('Game Board'!$F$8:$F$31,0,GF$1)=GX13)*(OFFSET('Game Board'!$I$8:$I$31,0,GF$1)=GX14)*(OFFSET('Game Board'!$G$8:$G$31,0,GF$1)&lt;OFFSET('Game Board'!$H$8:$H$31,0,GF$1))*1)+SUMPRODUCT((OFFSET('Game Board'!$I$8:$I$31,0,GF$1)=GX13)*(OFFSET('Game Board'!$F$8:$F$31,0,GF$1)=GX14)*(OFFSET('Game Board'!$H$8:$H$31,0,GF$1)&lt;OFFSET('Game Board'!$G$8:$G$31,0,GF$1))*1)+SUMPRODUCT((OFFSET('Game Board'!$F$8:$F$31,0,GF$1)=GX13)*(OFFSET('Game Board'!$I$8:$I$31,0,GF$1)=GX15)*(OFFSET('Game Board'!$G$8:$G$31,0,GF$1)&lt;OFFSET('Game Board'!$H$8:$H$31,0,GF$1))*1)+SUMPRODUCT((OFFSET('Game Board'!$I$8:$I$31,0,GF$1)=GX13)*(OFFSET('Game Board'!$F$8:$F$31,0,GF$1)=GX15)*(OFFSET('Game Board'!$H$8:$H$31,0,GF$1)&lt;OFFSET('Game Board'!$G$8:$G$31,0,GF$1))*1)</f>
        <v>0</v>
      </c>
      <c r="HD13" s="341">
        <f ca="1">SUMIFS(OFFSET('Game Board'!$G$8:$G$31,0,GF$1),OFFSET('Game Board'!$F$8:$F$31,0,GF$1),GX13,OFFSET('Game Board'!$I$8:$I$31,0,GF$1),GX12)+SUMIFS(OFFSET('Game Board'!$G$8:$G$31,0,GF$1),OFFSET('Game Board'!$F$8:$F$31,0,GF$1),GX13,OFFSET('Game Board'!$I$8:$I$31,0,GF$1),GX14)+SUMIFS(OFFSET('Game Board'!$G$8:$G$31,0,GF$1),OFFSET('Game Board'!$F$8:$F$31,0,GF$1),GX13,OFFSET('Game Board'!$I$8:$I$31,0,GF$1),GX15)+SUMIFS(OFFSET('Game Board'!$H$8:$H$31,0,GF$1),OFFSET('Game Board'!$I$8:$I$31,0,GF$1),GX13,OFFSET('Game Board'!$F$8:$F$31,0,GF$1),GX12)+SUMIFS(OFFSET('Game Board'!$H$8:$H$31,0,GF$1),OFFSET('Game Board'!$I$8:$I$31,0,GF$1),GX13,OFFSET('Game Board'!$F$8:$F$31,0,GF$1),GX14)+SUMIFS(OFFSET('Game Board'!$H$8:$H$31,0,GF$1),OFFSET('Game Board'!$I$8:$I$31,0,GF$1),GX13,OFFSET('Game Board'!$F$8:$F$31,0,GF$1),GX15)</f>
        <v>0</v>
      </c>
      <c r="HE13" s="341">
        <f ca="1">SUMIFS(OFFSET('Game Board'!$H$8:$H$31,0,GF$1),OFFSET('Game Board'!$F$8:$F$31,0,GF$1),GX13,OFFSET('Game Board'!$I$8:$I$31,0,GF$1),GX12)+SUMIFS(OFFSET('Game Board'!$H$8:$H$31,0,GF$1),OFFSET('Game Board'!$F$8:$F$31,0,GF$1),GX13,OFFSET('Game Board'!$I$8:$I$31,0,GF$1),GX14)+SUMIFS(OFFSET('Game Board'!$H$8:$H$31,0,GF$1),OFFSET('Game Board'!$F$8:$F$31,0,GF$1),GX13,OFFSET('Game Board'!$I$8:$I$31,0,GF$1),GX15)+SUMIFS(OFFSET('Game Board'!$G$8:$G$31,0,GF$1),OFFSET('Game Board'!$I$8:$I$31,0,GF$1),GX13,OFFSET('Game Board'!$F$8:$F$31,0,GF$1),GX12)+SUMIFS(OFFSET('Game Board'!$G$8:$G$31,0,GF$1),OFFSET('Game Board'!$I$8:$I$31,0,GF$1),GX13,OFFSET('Game Board'!$F$8:$F$31,0,GF$1),GX14)+SUMIFS(OFFSET('Game Board'!$G$8:$G$31,0,GF$1),OFFSET('Game Board'!$I$8:$I$31,0,GF$1),GX13,OFFSET('Game Board'!$F$8:$F$31,0,GF$1),GX15)</f>
        <v>0</v>
      </c>
      <c r="HF13" s="341">
        <f t="shared" ca="1" si="15"/>
        <v>0</v>
      </c>
      <c r="HG13" s="341">
        <f t="shared" ca="1" si="16"/>
        <v>3</v>
      </c>
      <c r="HH13" s="341">
        <f t="shared" ref="HH13" ca="1" si="1524">IF(GX13&lt;&gt;"",SUMPRODUCT((GW12:GW15=GW13)*(HG12:HG15&gt;HG13)*1),0)</f>
        <v>0</v>
      </c>
      <c r="HI13" s="341">
        <f t="shared" ref="HI13" ca="1" si="1525">IF(GX13&lt;&gt;"",SUMPRODUCT((HH12:HH15=HH13)*(HF12:HF15&gt;HF13)*1),0)</f>
        <v>0</v>
      </c>
      <c r="HJ13" s="341">
        <f t="shared" ca="1" si="19"/>
        <v>0</v>
      </c>
      <c r="HK13" s="341">
        <f t="shared" ref="HK13" ca="1" si="1526">IF(GX13&lt;&gt;"",SUMPRODUCT((HJ12:HJ15=HJ13)*(HH12:HH15=HH13)*(HD12:HD15&gt;HD13)*1),0)</f>
        <v>0</v>
      </c>
      <c r="HL13" s="341">
        <f t="shared" ca="1" si="21"/>
        <v>1</v>
      </c>
      <c r="HM13" s="341">
        <f ca="1">SUMPRODUCT((OFFSET('Game Board'!$F$8:$F$31,0,GF$1)=GY13)*(OFFSET('Game Board'!$I$8:$I$31,0,GF$1)=GY14)*(OFFSET('Game Board'!$G$8:$G$31,0,GF$1)&gt;OFFSET('Game Board'!$H$8:$H$31,0,GF$1))*1)+SUMPRODUCT((OFFSET('Game Board'!$I$8:$I$31,0,GF$1)=GY13)*(OFFSET('Game Board'!$F$8:$F$31,0,GF$1)=GY14)*(OFFSET('Game Board'!$H$8:$H$31,0,GF$1)&gt;OFFSET('Game Board'!$G$8:$G$31,0,GF$1))*1)+SUMPRODUCT((OFFSET('Game Board'!$F$8:$F$31,0,GF$1)=GY13)*(OFFSET('Game Board'!$I$8:$I$31,0,GF$1)=GY15)*(OFFSET('Game Board'!$G$8:$G$31,0,GF$1)&gt;OFFSET('Game Board'!$H$8:$H$31,0,GF$1))*1)+SUMPRODUCT((OFFSET('Game Board'!$I$8:$I$31,0,GF$1)=GY13)*(OFFSET('Game Board'!$F$8:$F$31,0,GF$1)=GY15)*(OFFSET('Game Board'!$H$8:$H$31,0,GF$1)&gt;OFFSET('Game Board'!$G$8:$G$31,0,GF$1))*1)</f>
        <v>0</v>
      </c>
      <c r="HN13" s="341">
        <f ca="1">SUMPRODUCT((OFFSET('Game Board'!$F$8:$F$31,0,GF$1)=GY13)*(OFFSET('Game Board'!$I$8:$I$31,0,GF$1)=GY14)*(OFFSET('Game Board'!$G$8:$G$31,0,GF$1)=OFFSET('Game Board'!$H$8:$H$31,0,GF$1))*1)+SUMPRODUCT((OFFSET('Game Board'!$I$8:$I$31,0,GF$1)=GY13)*(OFFSET('Game Board'!$F$8:$F$31,0,GF$1)=GY14)*(OFFSET('Game Board'!$G$8:$G$31,0,GF$1)=OFFSET('Game Board'!$H$8:$H$31,0,GF$1))*1)+SUMPRODUCT((OFFSET('Game Board'!$F$8:$F$31,0,GF$1)=GY13)*(OFFSET('Game Board'!$I$8:$I$31,0,GF$1)=GY15)*(OFFSET('Game Board'!$G$8:$G$31,0,GF$1)=OFFSET('Game Board'!$H$8:$H$31,0,GF$1))*1)+SUMPRODUCT((OFFSET('Game Board'!$I$8:$I$31,0,GF$1)=GY13)*(OFFSET('Game Board'!$F$8:$F$31,0,GF$1)=GY15)*(OFFSET('Game Board'!$G$8:$G$31,0,GF$1)=OFFSET('Game Board'!$H$8:$H$31,0,GF$1))*1)</f>
        <v>0</v>
      </c>
      <c r="HO13" s="341">
        <f ca="1">SUMPRODUCT((OFFSET('Game Board'!$F$8:$F$31,0,GF$1)=GY13)*(OFFSET('Game Board'!$I$8:$I$31,0,GF$1)=GY14)*(OFFSET('Game Board'!$G$8:$G$31,0,GF$1)&lt;OFFSET('Game Board'!$H$8:$H$31,0,GF$1))*1)+SUMPRODUCT((OFFSET('Game Board'!$I$8:$I$31,0,GF$1)=GY13)*(OFFSET('Game Board'!$F$8:$F$31,0,GF$1)=GY14)*(OFFSET('Game Board'!$H$8:$H$31,0,GF$1)&lt;OFFSET('Game Board'!$G$8:$G$31,0,GF$1))*1)+SUMPRODUCT((OFFSET('Game Board'!$F$8:$F$31,0,GF$1)=GY13)*(OFFSET('Game Board'!$I$8:$I$31,0,GF$1)=GY15)*(OFFSET('Game Board'!$G$8:$G$31,0,GF$1)&lt;OFFSET('Game Board'!$H$8:$H$31,0,GF$1))*1)+SUMPRODUCT((OFFSET('Game Board'!$I$8:$I$31,0,GF$1)=GY13)*(OFFSET('Game Board'!$F$8:$F$31,0,GF$1)=GY15)*(OFFSET('Game Board'!$H$8:$H$31,0,GF$1)&lt;OFFSET('Game Board'!$G$8:$G$31,0,GF$1))*1)</f>
        <v>0</v>
      </c>
      <c r="HP13" s="341">
        <f ca="1">SUMIFS(OFFSET('Game Board'!$G$8:$G$31,0,GF$1),OFFSET('Game Board'!$F$8:$F$31,0,GF$1),GY13,OFFSET('Game Board'!$I$8:$I$31,0,GF$1),GY14)+SUMIFS(OFFSET('Game Board'!$G$8:$G$31,0,GF$1),OFFSET('Game Board'!$F$8:$F$31,0,GF$1),GY13,OFFSET('Game Board'!$I$8:$I$31,0,GF$1),GY15)+SUMIFS(OFFSET('Game Board'!$H$8:$H$31,0,GF$1),OFFSET('Game Board'!$I$8:$I$31,0,GF$1),GY13,OFFSET('Game Board'!$F$8:$F$31,0,GF$1),GY14)+SUMIFS(OFFSET('Game Board'!$H$8:$H$31,0,GF$1),OFFSET('Game Board'!$I$8:$I$31,0,GF$1),GY13,OFFSET('Game Board'!$F$8:$F$31,0,GF$1),GY15)</f>
        <v>0</v>
      </c>
      <c r="HQ13" s="341">
        <f ca="1">SUMIFS(OFFSET('Game Board'!$H$8:$H$31,0,GF$1),OFFSET('Game Board'!$F$8:$F$31,0,GF$1),GY13,OFFSET('Game Board'!$I$8:$I$31,0,GF$1),GY14)+SUMIFS(OFFSET('Game Board'!$H$8:$H$31,0,GF$1),OFFSET('Game Board'!$F$8:$F$31,0,GF$1),GY13,OFFSET('Game Board'!$I$8:$I$31,0,GF$1),GY15)+SUMIFS(OFFSET('Game Board'!$G$8:$G$31,0,GF$1),OFFSET('Game Board'!$I$8:$I$31,0,GF$1),GY13,OFFSET('Game Board'!$F$8:$F$31,0,GF$1),GY14)+SUMIFS(OFFSET('Game Board'!$G$8:$G$31,0,GF$1),OFFSET('Game Board'!$I$8:$I$31,0,GF$1),GY13,OFFSET('Game Board'!$F$8:$F$31,0,GF$1),GY15)</f>
        <v>0</v>
      </c>
      <c r="HR13" s="341">
        <f t="shared" ca="1" si="243"/>
        <v>0</v>
      </c>
      <c r="HS13" s="341">
        <f t="shared" ca="1" si="244"/>
        <v>0</v>
      </c>
      <c r="HT13" s="341">
        <f t="shared" ref="HT13" ca="1" si="1527">IF(GY13&lt;&gt;"",SUMPRODUCT((GW12:GW15=GW13)*(HS12:HS15&gt;HS13)*1),0)</f>
        <v>0</v>
      </c>
      <c r="HU13" s="341">
        <f t="shared" ref="HU13" ca="1" si="1528">IF(GY13&lt;&gt;"",SUMPRODUCT((HT12:HT15=HT13)*(HR12:HR15&gt;HR13)*1),0)</f>
        <v>0</v>
      </c>
      <c r="HV13" s="341">
        <f t="shared" ca="1" si="247"/>
        <v>0</v>
      </c>
      <c r="HW13" s="341">
        <f t="shared" ref="HW13" ca="1" si="1529">IF(GY13&lt;&gt;"",SUMPRODUCT((HV12:HV15=HV13)*(HT12:HT15=HT13)*(HP12:HP15&gt;HP13)*1),0)</f>
        <v>0</v>
      </c>
      <c r="HX13" s="341">
        <f t="shared" ca="1" si="22"/>
        <v>1</v>
      </c>
      <c r="HY13" s="341">
        <v>0</v>
      </c>
      <c r="HZ13" s="341">
        <v>0</v>
      </c>
      <c r="IA13" s="341">
        <v>0</v>
      </c>
      <c r="IB13" s="341">
        <v>0</v>
      </c>
      <c r="IC13" s="341">
        <v>0</v>
      </c>
      <c r="ID13" s="341">
        <v>0</v>
      </c>
      <c r="IE13" s="341">
        <v>0</v>
      </c>
      <c r="IF13" s="341">
        <v>0</v>
      </c>
      <c r="IG13" s="341">
        <v>0</v>
      </c>
      <c r="IH13" s="341">
        <v>0</v>
      </c>
      <c r="II13" s="341">
        <v>0</v>
      </c>
      <c r="IJ13" s="341">
        <f t="shared" ca="1" si="23"/>
        <v>1</v>
      </c>
      <c r="IK13" s="341">
        <f t="shared" ref="IK13" ca="1" si="1530">SUMPRODUCT((IJ12:IJ15=IJ13)*(GM12:GM15&gt;GM13)*1)</f>
        <v>1</v>
      </c>
      <c r="IL13" s="341">
        <f t="shared" ca="1" si="25"/>
        <v>2</v>
      </c>
      <c r="IM13" s="341" t="str">
        <f t="shared" si="250"/>
        <v>Spain</v>
      </c>
      <c r="IN13" s="341">
        <f t="shared" ca="1" si="26"/>
        <v>0</v>
      </c>
      <c r="IO13" s="341">
        <f ca="1">SUMPRODUCT((OFFSET('Game Board'!$G$8:$G$31,0,IO$1)&lt;&gt;"")*(OFFSET('Game Board'!$F$8:$F$31,0,IO$1)=$C13)*(OFFSET('Game Board'!$G$8:$G$31,0,IO$1)&gt;OFFSET('Game Board'!$H$8:$H$31,0,IO$1))*1)+SUMPRODUCT((OFFSET('Game Board'!$G$8:$G$31,0,IO$1)&lt;&gt;"")*(OFFSET('Game Board'!$I$8:$I$31,0,IO$1)=$C13)*(OFFSET('Game Board'!$H$8:$H$31,0,IO$1)&gt;OFFSET('Game Board'!$G$8:$G$31,0,IO$1))*1)</f>
        <v>0</v>
      </c>
      <c r="IP13" s="341">
        <f ca="1">SUMPRODUCT((OFFSET('Game Board'!$G$8:$G$31,0,IO$1)&lt;&gt;"")*(OFFSET('Game Board'!$F$8:$F$31,0,IO$1)=$C13)*(OFFSET('Game Board'!$G$8:$G$31,0,IO$1)=OFFSET('Game Board'!$H$8:$H$31,0,IO$1))*1)+SUMPRODUCT((OFFSET('Game Board'!$G$8:$G$31,0,IO$1)&lt;&gt;"")*(OFFSET('Game Board'!$I$8:$I$31,0,IO$1)=$C13)*(OFFSET('Game Board'!$G$8:$G$31,0,IO$1)=OFFSET('Game Board'!$H$8:$H$31,0,IO$1))*1)</f>
        <v>0</v>
      </c>
      <c r="IQ13" s="341">
        <f ca="1">SUMPRODUCT((OFFSET('Game Board'!$G$8:$G$31,0,IO$1)&lt;&gt;"")*(OFFSET('Game Board'!$F$8:$F$31,0,IO$1)=$C13)*(OFFSET('Game Board'!$G$8:$G$31,0,IO$1)&lt;OFFSET('Game Board'!$H$8:$H$31,0,IO$1))*1)+SUMPRODUCT((OFFSET('Game Board'!$G$8:$G$31,0,IO$1)&lt;&gt;"")*(OFFSET('Game Board'!$I$8:$I$31,0,IO$1)=$C13)*(OFFSET('Game Board'!$H$8:$H$31,0,IO$1)&lt;OFFSET('Game Board'!$G$8:$G$31,0,IO$1))*1)</f>
        <v>0</v>
      </c>
      <c r="IR13" s="341">
        <f ca="1">SUMIF(OFFSET('Game Board'!$F$8:$F$31,0,IO$1),$C13,OFFSET('Game Board'!$G$8:$G$31,0,IO$1))+SUMIF(OFFSET('Game Board'!$I$8:$I$31,0,IO$1),$C13,OFFSET('Game Board'!$H$8:$H$31,0,IO$1))</f>
        <v>0</v>
      </c>
      <c r="IS13" s="341">
        <f ca="1">SUMIF(OFFSET('Game Board'!$F$8:$F$31,0,IO$1),$C13,OFFSET('Game Board'!$H$8:$H$31,0,IO$1))+SUMIF(OFFSET('Game Board'!$I$8:$I$31,0,IO$1),$C13,OFFSET('Game Board'!$G$8:$G$31,0,IO$1))</f>
        <v>0</v>
      </c>
      <c r="IT13" s="341">
        <f t="shared" ca="1" si="27"/>
        <v>0</v>
      </c>
      <c r="IU13" s="341">
        <f t="shared" ca="1" si="28"/>
        <v>0</v>
      </c>
      <c r="IV13" s="341">
        <f t="shared" ca="1" si="251"/>
        <v>7</v>
      </c>
      <c r="IW13" s="341">
        <f>'Tournament Setup'!$F15</f>
        <v>0</v>
      </c>
      <c r="IX13" s="341">
        <f t="shared" ref="IX13" ca="1" si="1531">RANK(IU13,IU12:IU15)</f>
        <v>1</v>
      </c>
      <c r="IY13" s="341">
        <f t="shared" ref="IY13" ca="1" si="1532">SUMPRODUCT((IX12:IX15=IX13)*(IT12:IT15&gt;IT13)*1)</f>
        <v>0</v>
      </c>
      <c r="IZ13" s="341">
        <f t="shared" ca="1" si="31"/>
        <v>1</v>
      </c>
      <c r="JA13" s="341">
        <f t="shared" ref="JA13" ca="1" si="1533">SUMPRODUCT((IX12:IX15=IX13)*(IT12:IT15=IT13)*(IR12:IR15&gt;IR13)*1)</f>
        <v>0</v>
      </c>
      <c r="JB13" s="341">
        <f t="shared" ca="1" si="33"/>
        <v>1</v>
      </c>
      <c r="JC13" s="341">
        <f t="shared" ref="JC13" ca="1" si="1534">RANK(JB13,JB12:JB15,1)+COUNTIF(JB12:JB13,JB13)-1</f>
        <v>2</v>
      </c>
      <c r="JD13" s="341">
        <v>2</v>
      </c>
      <c r="JE13" s="341" t="str">
        <f t="shared" ref="JE13" ca="1" si="1535">INDEX(IM12:IM15,MATCH(JD13,JC12:JC15,0),0)</f>
        <v>Spain</v>
      </c>
      <c r="JF13" s="341">
        <f t="shared" ref="JF13" ca="1" si="1536">INDEX(JB12:JB15,MATCH(JE13,IM12:IM15,0),0)</f>
        <v>1</v>
      </c>
      <c r="JG13" s="341" t="str">
        <f t="shared" ref="JG13" ca="1" si="1537">IF(JG12&lt;&gt;"",JE13,"")</f>
        <v>Spain</v>
      </c>
      <c r="JH13" s="341" t="str">
        <f t="shared" ref="JH13" ca="1" si="1538">IF(JF14=2,JE13,"")</f>
        <v/>
      </c>
      <c r="JJ13" s="341">
        <f ca="1">SUMPRODUCT((OFFSET('Game Board'!$F$8:$F$31,0,IO$1)=JG13)*(OFFSET('Game Board'!$I$8:$I$31,0,IO$1)=JG12)*(OFFSET('Game Board'!$G$8:$G$31,0,IO$1)&gt;OFFSET('Game Board'!$H$8:$H$31,0,IO$1))*1)+SUMPRODUCT((OFFSET('Game Board'!$I$8:$I$31,0,IO$1)=JG13)*(OFFSET('Game Board'!$F$8:$F$31,0,IO$1)=JG12)*(OFFSET('Game Board'!$H$8:$H$31,0,IO$1)&gt;OFFSET('Game Board'!$G$8:$G$31,0,IO$1))*1)+SUMPRODUCT((OFFSET('Game Board'!$F$8:$F$31,0,IO$1)=JG13)*(OFFSET('Game Board'!$I$8:$I$31,0,IO$1)=JG14)*(OFFSET('Game Board'!$G$8:$G$31,0,IO$1)&gt;OFFSET('Game Board'!$H$8:$H$31,0,IO$1))*1)+SUMPRODUCT((OFFSET('Game Board'!$I$8:$I$31,0,IO$1)=JG13)*(OFFSET('Game Board'!$F$8:$F$31,0,IO$1)=JG14)*(OFFSET('Game Board'!$H$8:$H$31,0,IO$1)&gt;OFFSET('Game Board'!$G$8:$G$31,0,IO$1))*1)+SUMPRODUCT((OFFSET('Game Board'!$F$8:$F$31,0,IO$1)=JG13)*(OFFSET('Game Board'!$I$8:$I$31,0,IO$1)=JG15)*(OFFSET('Game Board'!$G$8:$G$31,0,IO$1)&gt;OFFSET('Game Board'!$H$8:$H$31,0,IO$1))*1)+SUMPRODUCT((OFFSET('Game Board'!$I$8:$I$31,0,IO$1)=JG13)*(OFFSET('Game Board'!$F$8:$F$31,0,IO$1)=JG15)*(OFFSET('Game Board'!$H$8:$H$31,0,IO$1)&gt;OFFSET('Game Board'!$G$8:$G$31,0,IO$1))*1)</f>
        <v>0</v>
      </c>
      <c r="JK13" s="341">
        <f ca="1">SUMPRODUCT((OFFSET('Game Board'!$F$8:$F$31,0,IO$1)=JG13)*(OFFSET('Game Board'!$I$8:$I$31,0,IO$1)=JG12)*(OFFSET('Game Board'!$G$8:$G$31,0,IO$1)=OFFSET('Game Board'!$H$8:$H$31,0,IO$1))*1)+SUMPRODUCT((OFFSET('Game Board'!$I$8:$I$31,0,IO$1)=JG13)*(OFFSET('Game Board'!$F$8:$F$31,0,IO$1)=JG12)*(OFFSET('Game Board'!$G$8:$G$31,0,IO$1)=OFFSET('Game Board'!$H$8:$H$31,0,IO$1))*1)+SUMPRODUCT((OFFSET('Game Board'!$F$8:$F$31,0,IO$1)=JG13)*(OFFSET('Game Board'!$I$8:$I$31,0,IO$1)=JG14)*(OFFSET('Game Board'!$G$8:$G$31,0,IO$1)=OFFSET('Game Board'!$H$8:$H$31,0,IO$1))*1)+SUMPRODUCT((OFFSET('Game Board'!$I$8:$I$31,0,IO$1)=JG13)*(OFFSET('Game Board'!$F$8:$F$31,0,IO$1)=JG14)*(OFFSET('Game Board'!$G$8:$G$31,0,IO$1)=OFFSET('Game Board'!$H$8:$H$31,0,IO$1))*1)+SUMPRODUCT((OFFSET('Game Board'!$F$8:$F$31,0,IO$1)=JG13)*(OFFSET('Game Board'!$I$8:$I$31,0,IO$1)=JG15)*(OFFSET('Game Board'!$G$8:$G$31,0,IO$1)=OFFSET('Game Board'!$H$8:$H$31,0,IO$1))*1)+SUMPRODUCT((OFFSET('Game Board'!$I$8:$I$31,0,IO$1)=JG13)*(OFFSET('Game Board'!$F$8:$F$31,0,IO$1)=JG15)*(OFFSET('Game Board'!$G$8:$G$31,0,IO$1)=OFFSET('Game Board'!$H$8:$H$31,0,IO$1))*1)</f>
        <v>3</v>
      </c>
      <c r="JL13" s="341">
        <f ca="1">SUMPRODUCT((OFFSET('Game Board'!$F$8:$F$31,0,IO$1)=JG13)*(OFFSET('Game Board'!$I$8:$I$31,0,IO$1)=JG12)*(OFFSET('Game Board'!$G$8:$G$31,0,IO$1)&lt;OFFSET('Game Board'!$H$8:$H$31,0,IO$1))*1)+SUMPRODUCT((OFFSET('Game Board'!$I$8:$I$31,0,IO$1)=JG13)*(OFFSET('Game Board'!$F$8:$F$31,0,IO$1)=JG12)*(OFFSET('Game Board'!$H$8:$H$31,0,IO$1)&lt;OFFSET('Game Board'!$G$8:$G$31,0,IO$1))*1)+SUMPRODUCT((OFFSET('Game Board'!$F$8:$F$31,0,IO$1)=JG13)*(OFFSET('Game Board'!$I$8:$I$31,0,IO$1)=JG14)*(OFFSET('Game Board'!$G$8:$G$31,0,IO$1)&lt;OFFSET('Game Board'!$H$8:$H$31,0,IO$1))*1)+SUMPRODUCT((OFFSET('Game Board'!$I$8:$I$31,0,IO$1)=JG13)*(OFFSET('Game Board'!$F$8:$F$31,0,IO$1)=JG14)*(OFFSET('Game Board'!$H$8:$H$31,0,IO$1)&lt;OFFSET('Game Board'!$G$8:$G$31,0,IO$1))*1)+SUMPRODUCT((OFFSET('Game Board'!$F$8:$F$31,0,IO$1)=JG13)*(OFFSET('Game Board'!$I$8:$I$31,0,IO$1)=JG15)*(OFFSET('Game Board'!$G$8:$G$31,0,IO$1)&lt;OFFSET('Game Board'!$H$8:$H$31,0,IO$1))*1)+SUMPRODUCT((OFFSET('Game Board'!$I$8:$I$31,0,IO$1)=JG13)*(OFFSET('Game Board'!$F$8:$F$31,0,IO$1)=JG15)*(OFFSET('Game Board'!$H$8:$H$31,0,IO$1)&lt;OFFSET('Game Board'!$G$8:$G$31,0,IO$1))*1)</f>
        <v>0</v>
      </c>
      <c r="JM13" s="341">
        <f ca="1">SUMIFS(OFFSET('Game Board'!$G$8:$G$31,0,IO$1),OFFSET('Game Board'!$F$8:$F$31,0,IO$1),JG13,OFFSET('Game Board'!$I$8:$I$31,0,IO$1),JG12)+SUMIFS(OFFSET('Game Board'!$G$8:$G$31,0,IO$1),OFFSET('Game Board'!$F$8:$F$31,0,IO$1),JG13,OFFSET('Game Board'!$I$8:$I$31,0,IO$1),JG14)+SUMIFS(OFFSET('Game Board'!$G$8:$G$31,0,IO$1),OFFSET('Game Board'!$F$8:$F$31,0,IO$1),JG13,OFFSET('Game Board'!$I$8:$I$31,0,IO$1),JG15)+SUMIFS(OFFSET('Game Board'!$H$8:$H$31,0,IO$1),OFFSET('Game Board'!$I$8:$I$31,0,IO$1),JG13,OFFSET('Game Board'!$F$8:$F$31,0,IO$1),JG12)+SUMIFS(OFFSET('Game Board'!$H$8:$H$31,0,IO$1),OFFSET('Game Board'!$I$8:$I$31,0,IO$1),JG13,OFFSET('Game Board'!$F$8:$F$31,0,IO$1),JG14)+SUMIFS(OFFSET('Game Board'!$H$8:$H$31,0,IO$1),OFFSET('Game Board'!$I$8:$I$31,0,IO$1),JG13,OFFSET('Game Board'!$F$8:$F$31,0,IO$1),JG15)</f>
        <v>0</v>
      </c>
      <c r="JN13" s="341">
        <f ca="1">SUMIFS(OFFSET('Game Board'!$H$8:$H$31,0,IO$1),OFFSET('Game Board'!$F$8:$F$31,0,IO$1),JG13,OFFSET('Game Board'!$I$8:$I$31,0,IO$1),JG12)+SUMIFS(OFFSET('Game Board'!$H$8:$H$31,0,IO$1),OFFSET('Game Board'!$F$8:$F$31,0,IO$1),JG13,OFFSET('Game Board'!$I$8:$I$31,0,IO$1),JG14)+SUMIFS(OFFSET('Game Board'!$H$8:$H$31,0,IO$1),OFFSET('Game Board'!$F$8:$F$31,0,IO$1),JG13,OFFSET('Game Board'!$I$8:$I$31,0,IO$1),JG15)+SUMIFS(OFFSET('Game Board'!$G$8:$G$31,0,IO$1),OFFSET('Game Board'!$I$8:$I$31,0,IO$1),JG13,OFFSET('Game Board'!$F$8:$F$31,0,IO$1),JG12)+SUMIFS(OFFSET('Game Board'!$G$8:$G$31,0,IO$1),OFFSET('Game Board'!$I$8:$I$31,0,IO$1),JG13,OFFSET('Game Board'!$F$8:$F$31,0,IO$1),JG14)+SUMIFS(OFFSET('Game Board'!$G$8:$G$31,0,IO$1),OFFSET('Game Board'!$I$8:$I$31,0,IO$1),JG13,OFFSET('Game Board'!$F$8:$F$31,0,IO$1),JG15)</f>
        <v>0</v>
      </c>
      <c r="JO13" s="341">
        <f t="shared" ca="1" si="38"/>
        <v>0</v>
      </c>
      <c r="JP13" s="341">
        <f t="shared" ca="1" si="39"/>
        <v>3</v>
      </c>
      <c r="JQ13" s="341">
        <f t="shared" ref="JQ13" ca="1" si="1539">IF(JG13&lt;&gt;"",SUMPRODUCT((JF12:JF15=JF13)*(JP12:JP15&gt;JP13)*1),0)</f>
        <v>0</v>
      </c>
      <c r="JR13" s="341">
        <f t="shared" ref="JR13" ca="1" si="1540">IF(JG13&lt;&gt;"",SUMPRODUCT((JQ12:JQ15=JQ13)*(JO12:JO15&gt;JO13)*1),0)</f>
        <v>0</v>
      </c>
      <c r="JS13" s="341">
        <f t="shared" ca="1" si="42"/>
        <v>0</v>
      </c>
      <c r="JT13" s="341">
        <f t="shared" ref="JT13" ca="1" si="1541">IF(JG13&lt;&gt;"",SUMPRODUCT((JS12:JS15=JS13)*(JQ12:JQ15=JQ13)*(JM12:JM15&gt;JM13)*1),0)</f>
        <v>0</v>
      </c>
      <c r="JU13" s="341">
        <f t="shared" ca="1" si="44"/>
        <v>1</v>
      </c>
      <c r="JV13" s="341">
        <f ca="1">SUMPRODUCT((OFFSET('Game Board'!$F$8:$F$31,0,IO$1)=JH13)*(OFFSET('Game Board'!$I$8:$I$31,0,IO$1)=JH14)*(OFFSET('Game Board'!$G$8:$G$31,0,IO$1)&gt;OFFSET('Game Board'!$H$8:$H$31,0,IO$1))*1)+SUMPRODUCT((OFFSET('Game Board'!$I$8:$I$31,0,IO$1)=JH13)*(OFFSET('Game Board'!$F$8:$F$31,0,IO$1)=JH14)*(OFFSET('Game Board'!$H$8:$H$31,0,IO$1)&gt;OFFSET('Game Board'!$G$8:$G$31,0,IO$1))*1)+SUMPRODUCT((OFFSET('Game Board'!$F$8:$F$31,0,IO$1)=JH13)*(OFFSET('Game Board'!$I$8:$I$31,0,IO$1)=JH15)*(OFFSET('Game Board'!$G$8:$G$31,0,IO$1)&gt;OFFSET('Game Board'!$H$8:$H$31,0,IO$1))*1)+SUMPRODUCT((OFFSET('Game Board'!$I$8:$I$31,0,IO$1)=JH13)*(OFFSET('Game Board'!$F$8:$F$31,0,IO$1)=JH15)*(OFFSET('Game Board'!$H$8:$H$31,0,IO$1)&gt;OFFSET('Game Board'!$G$8:$G$31,0,IO$1))*1)</f>
        <v>0</v>
      </c>
      <c r="JW13" s="341">
        <f ca="1">SUMPRODUCT((OFFSET('Game Board'!$F$8:$F$31,0,IO$1)=JH13)*(OFFSET('Game Board'!$I$8:$I$31,0,IO$1)=JH14)*(OFFSET('Game Board'!$G$8:$G$31,0,IO$1)=OFFSET('Game Board'!$H$8:$H$31,0,IO$1))*1)+SUMPRODUCT((OFFSET('Game Board'!$I$8:$I$31,0,IO$1)=JH13)*(OFFSET('Game Board'!$F$8:$F$31,0,IO$1)=JH14)*(OFFSET('Game Board'!$G$8:$G$31,0,IO$1)=OFFSET('Game Board'!$H$8:$H$31,0,IO$1))*1)+SUMPRODUCT((OFFSET('Game Board'!$F$8:$F$31,0,IO$1)=JH13)*(OFFSET('Game Board'!$I$8:$I$31,0,IO$1)=JH15)*(OFFSET('Game Board'!$G$8:$G$31,0,IO$1)=OFFSET('Game Board'!$H$8:$H$31,0,IO$1))*1)+SUMPRODUCT((OFFSET('Game Board'!$I$8:$I$31,0,IO$1)=JH13)*(OFFSET('Game Board'!$F$8:$F$31,0,IO$1)=JH15)*(OFFSET('Game Board'!$G$8:$G$31,0,IO$1)=OFFSET('Game Board'!$H$8:$H$31,0,IO$1))*1)</f>
        <v>0</v>
      </c>
      <c r="JX13" s="341">
        <f ca="1">SUMPRODUCT((OFFSET('Game Board'!$F$8:$F$31,0,IO$1)=JH13)*(OFFSET('Game Board'!$I$8:$I$31,0,IO$1)=JH14)*(OFFSET('Game Board'!$G$8:$G$31,0,IO$1)&lt;OFFSET('Game Board'!$H$8:$H$31,0,IO$1))*1)+SUMPRODUCT((OFFSET('Game Board'!$I$8:$I$31,0,IO$1)=JH13)*(OFFSET('Game Board'!$F$8:$F$31,0,IO$1)=JH14)*(OFFSET('Game Board'!$H$8:$H$31,0,IO$1)&lt;OFFSET('Game Board'!$G$8:$G$31,0,IO$1))*1)+SUMPRODUCT((OFFSET('Game Board'!$F$8:$F$31,0,IO$1)=JH13)*(OFFSET('Game Board'!$I$8:$I$31,0,IO$1)=JH15)*(OFFSET('Game Board'!$G$8:$G$31,0,IO$1)&lt;OFFSET('Game Board'!$H$8:$H$31,0,IO$1))*1)+SUMPRODUCT((OFFSET('Game Board'!$I$8:$I$31,0,IO$1)=JH13)*(OFFSET('Game Board'!$F$8:$F$31,0,IO$1)=JH15)*(OFFSET('Game Board'!$H$8:$H$31,0,IO$1)&lt;OFFSET('Game Board'!$G$8:$G$31,0,IO$1))*1)</f>
        <v>0</v>
      </c>
      <c r="JY13" s="341">
        <f ca="1">SUMIFS(OFFSET('Game Board'!$G$8:$G$31,0,IO$1),OFFSET('Game Board'!$F$8:$F$31,0,IO$1),JH13,OFFSET('Game Board'!$I$8:$I$31,0,IO$1),JH14)+SUMIFS(OFFSET('Game Board'!$G$8:$G$31,0,IO$1),OFFSET('Game Board'!$F$8:$F$31,0,IO$1),JH13,OFFSET('Game Board'!$I$8:$I$31,0,IO$1),JH15)+SUMIFS(OFFSET('Game Board'!$H$8:$H$31,0,IO$1),OFFSET('Game Board'!$I$8:$I$31,0,IO$1),JH13,OFFSET('Game Board'!$F$8:$F$31,0,IO$1),JH14)+SUMIFS(OFFSET('Game Board'!$H$8:$H$31,0,IO$1),OFFSET('Game Board'!$I$8:$I$31,0,IO$1),JH13,OFFSET('Game Board'!$F$8:$F$31,0,IO$1),JH15)</f>
        <v>0</v>
      </c>
      <c r="JZ13" s="341">
        <f ca="1">SUMIFS(OFFSET('Game Board'!$H$8:$H$31,0,IO$1),OFFSET('Game Board'!$F$8:$F$31,0,IO$1),JH13,OFFSET('Game Board'!$I$8:$I$31,0,IO$1),JH14)+SUMIFS(OFFSET('Game Board'!$H$8:$H$31,0,IO$1),OFFSET('Game Board'!$F$8:$F$31,0,IO$1),JH13,OFFSET('Game Board'!$I$8:$I$31,0,IO$1),JH15)+SUMIFS(OFFSET('Game Board'!$G$8:$G$31,0,IO$1),OFFSET('Game Board'!$I$8:$I$31,0,IO$1),JH13,OFFSET('Game Board'!$F$8:$F$31,0,IO$1),JH14)+SUMIFS(OFFSET('Game Board'!$G$8:$G$31,0,IO$1),OFFSET('Game Board'!$I$8:$I$31,0,IO$1),JH13,OFFSET('Game Board'!$F$8:$F$31,0,IO$1),JH15)</f>
        <v>0</v>
      </c>
      <c r="KA13" s="341">
        <f t="shared" ca="1" si="263"/>
        <v>0</v>
      </c>
      <c r="KB13" s="341">
        <f t="shared" ca="1" si="264"/>
        <v>0</v>
      </c>
      <c r="KC13" s="341">
        <f t="shared" ref="KC13" ca="1" si="1542">IF(JH13&lt;&gt;"",SUMPRODUCT((JF12:JF15=JF13)*(KB12:KB15&gt;KB13)*1),0)</f>
        <v>0</v>
      </c>
      <c r="KD13" s="341">
        <f t="shared" ref="KD13" ca="1" si="1543">IF(JH13&lt;&gt;"",SUMPRODUCT((KC12:KC15=KC13)*(KA12:KA15&gt;KA13)*1),0)</f>
        <v>0</v>
      </c>
      <c r="KE13" s="341">
        <f t="shared" ca="1" si="267"/>
        <v>0</v>
      </c>
      <c r="KF13" s="341">
        <f t="shared" ref="KF13" ca="1" si="1544">IF(JH13&lt;&gt;"",SUMPRODUCT((KE12:KE15=KE13)*(KC12:KC15=KC13)*(JY12:JY15&gt;JY13)*1),0)</f>
        <v>0</v>
      </c>
      <c r="KG13" s="341">
        <f t="shared" ca="1" si="45"/>
        <v>1</v>
      </c>
      <c r="KH13" s="341">
        <v>0</v>
      </c>
      <c r="KI13" s="341">
        <v>0</v>
      </c>
      <c r="KJ13" s="341">
        <v>0</v>
      </c>
      <c r="KK13" s="341">
        <v>0</v>
      </c>
      <c r="KL13" s="341">
        <v>0</v>
      </c>
      <c r="KM13" s="341">
        <v>0</v>
      </c>
      <c r="KN13" s="341">
        <v>0</v>
      </c>
      <c r="KO13" s="341">
        <v>0</v>
      </c>
      <c r="KP13" s="341">
        <v>0</v>
      </c>
      <c r="KQ13" s="341">
        <v>0</v>
      </c>
      <c r="KR13" s="341">
        <v>0</v>
      </c>
      <c r="KS13" s="341">
        <f t="shared" ca="1" si="46"/>
        <v>1</v>
      </c>
      <c r="KT13" s="341">
        <f t="shared" ref="KT13" ca="1" si="1545">SUMPRODUCT((KS12:KS15=KS13)*(IV12:IV15&gt;IV13)*1)</f>
        <v>1</v>
      </c>
      <c r="KU13" s="341">
        <f t="shared" ca="1" si="48"/>
        <v>2</v>
      </c>
      <c r="KV13" s="341" t="str">
        <f t="shared" si="270"/>
        <v>Spain</v>
      </c>
      <c r="KW13" s="341">
        <f t="shared" ca="1" si="49"/>
        <v>0</v>
      </c>
      <c r="KX13" s="341">
        <f ca="1">SUMPRODUCT((OFFSET('Game Board'!$G$8:$G$31,0,KX$1)&lt;&gt;"")*(OFFSET('Game Board'!$F$8:$F$31,0,KX$1)=$C13)*(OFFSET('Game Board'!$G$8:$G$31,0,KX$1)&gt;OFFSET('Game Board'!$H$8:$H$31,0,KX$1))*1)+SUMPRODUCT((OFFSET('Game Board'!$G$8:$G$31,0,KX$1)&lt;&gt;"")*(OFFSET('Game Board'!$I$8:$I$31,0,KX$1)=$C13)*(OFFSET('Game Board'!$H$8:$H$31,0,KX$1)&gt;OFFSET('Game Board'!$G$8:$G$31,0,KX$1))*1)</f>
        <v>0</v>
      </c>
      <c r="KY13" s="341">
        <f ca="1">SUMPRODUCT((OFFSET('Game Board'!$G$8:$G$31,0,KX$1)&lt;&gt;"")*(OFFSET('Game Board'!$F$8:$F$31,0,KX$1)=$C13)*(OFFSET('Game Board'!$G$8:$G$31,0,KX$1)=OFFSET('Game Board'!$H$8:$H$31,0,KX$1))*1)+SUMPRODUCT((OFFSET('Game Board'!$G$8:$G$31,0,KX$1)&lt;&gt;"")*(OFFSET('Game Board'!$I$8:$I$31,0,KX$1)=$C13)*(OFFSET('Game Board'!$G$8:$G$31,0,KX$1)=OFFSET('Game Board'!$H$8:$H$31,0,KX$1))*1)</f>
        <v>0</v>
      </c>
      <c r="KZ13" s="341">
        <f ca="1">SUMPRODUCT((OFFSET('Game Board'!$G$8:$G$31,0,KX$1)&lt;&gt;"")*(OFFSET('Game Board'!$F$8:$F$31,0,KX$1)=$C13)*(OFFSET('Game Board'!$G$8:$G$31,0,KX$1)&lt;OFFSET('Game Board'!$H$8:$H$31,0,KX$1))*1)+SUMPRODUCT((OFFSET('Game Board'!$G$8:$G$31,0,KX$1)&lt;&gt;"")*(OFFSET('Game Board'!$I$8:$I$31,0,KX$1)=$C13)*(OFFSET('Game Board'!$H$8:$H$31,0,KX$1)&lt;OFFSET('Game Board'!$G$8:$G$31,0,KX$1))*1)</f>
        <v>0</v>
      </c>
      <c r="LA13" s="341">
        <f ca="1">SUMIF(OFFSET('Game Board'!$F$8:$F$31,0,KX$1),$C13,OFFSET('Game Board'!$G$8:$G$31,0,KX$1))+SUMIF(OFFSET('Game Board'!$I$8:$I$31,0,KX$1),$C13,OFFSET('Game Board'!$H$8:$H$31,0,KX$1))</f>
        <v>0</v>
      </c>
      <c r="LB13" s="341">
        <f ca="1">SUMIF(OFFSET('Game Board'!$F$8:$F$31,0,KX$1),$C13,OFFSET('Game Board'!$H$8:$H$31,0,KX$1))+SUMIF(OFFSET('Game Board'!$I$8:$I$31,0,KX$1),$C13,OFFSET('Game Board'!$G$8:$G$31,0,KX$1))</f>
        <v>0</v>
      </c>
      <c r="LC13" s="341">
        <f t="shared" ca="1" si="50"/>
        <v>0</v>
      </c>
      <c r="LD13" s="341">
        <f t="shared" ca="1" si="51"/>
        <v>0</v>
      </c>
      <c r="LE13" s="341">
        <f t="shared" ca="1" si="271"/>
        <v>7</v>
      </c>
      <c r="LF13" s="341">
        <f>'Tournament Setup'!$F15</f>
        <v>0</v>
      </c>
      <c r="LG13" s="341">
        <f t="shared" ref="LG13" ca="1" si="1546">RANK(LD13,LD12:LD15)</f>
        <v>1</v>
      </c>
      <c r="LH13" s="341">
        <f t="shared" ref="LH13" ca="1" si="1547">SUMPRODUCT((LG12:LG15=LG13)*(LC12:LC15&gt;LC13)*1)</f>
        <v>0</v>
      </c>
      <c r="LI13" s="341">
        <f t="shared" ca="1" si="54"/>
        <v>1</v>
      </c>
      <c r="LJ13" s="341">
        <f t="shared" ref="LJ13" ca="1" si="1548">SUMPRODUCT((LG12:LG15=LG13)*(LC12:LC15=LC13)*(LA12:LA15&gt;LA13)*1)</f>
        <v>0</v>
      </c>
      <c r="LK13" s="341">
        <f t="shared" ca="1" si="56"/>
        <v>1</v>
      </c>
      <c r="LL13" s="341">
        <f t="shared" ref="LL13" ca="1" si="1549">RANK(LK13,LK12:LK15,1)+COUNTIF(LK12:LK13,LK13)-1</f>
        <v>2</v>
      </c>
      <c r="LM13" s="341">
        <v>2</v>
      </c>
      <c r="LN13" s="341" t="str">
        <f t="shared" ref="LN13" ca="1" si="1550">INDEX(KV12:KV15,MATCH(LM13,LL12:LL15,0),0)</f>
        <v>Spain</v>
      </c>
      <c r="LO13" s="341">
        <f t="shared" ref="LO13" ca="1" si="1551">INDEX(LK12:LK15,MATCH(LN13,KV12:KV15,0),0)</f>
        <v>1</v>
      </c>
      <c r="LP13" s="341" t="str">
        <f t="shared" ref="LP13" ca="1" si="1552">IF(LP12&lt;&gt;"",LN13,"")</f>
        <v>Spain</v>
      </c>
      <c r="LQ13" s="341" t="str">
        <f t="shared" ref="LQ13" ca="1" si="1553">IF(LO14=2,LN13,"")</f>
        <v/>
      </c>
      <c r="LS13" s="341">
        <f ca="1">SUMPRODUCT((OFFSET('Game Board'!$F$8:$F$31,0,KX$1)=LP13)*(OFFSET('Game Board'!$I$8:$I$31,0,KX$1)=LP12)*(OFFSET('Game Board'!$G$8:$G$31,0,KX$1)&gt;OFFSET('Game Board'!$H$8:$H$31,0,KX$1))*1)+SUMPRODUCT((OFFSET('Game Board'!$I$8:$I$31,0,KX$1)=LP13)*(OFFSET('Game Board'!$F$8:$F$31,0,KX$1)=LP12)*(OFFSET('Game Board'!$H$8:$H$31,0,KX$1)&gt;OFFSET('Game Board'!$G$8:$G$31,0,KX$1))*1)+SUMPRODUCT((OFFSET('Game Board'!$F$8:$F$31,0,KX$1)=LP13)*(OFFSET('Game Board'!$I$8:$I$31,0,KX$1)=LP14)*(OFFSET('Game Board'!$G$8:$G$31,0,KX$1)&gt;OFFSET('Game Board'!$H$8:$H$31,0,KX$1))*1)+SUMPRODUCT((OFFSET('Game Board'!$I$8:$I$31,0,KX$1)=LP13)*(OFFSET('Game Board'!$F$8:$F$31,0,KX$1)=LP14)*(OFFSET('Game Board'!$H$8:$H$31,0,KX$1)&gt;OFFSET('Game Board'!$G$8:$G$31,0,KX$1))*1)+SUMPRODUCT((OFFSET('Game Board'!$F$8:$F$31,0,KX$1)=LP13)*(OFFSET('Game Board'!$I$8:$I$31,0,KX$1)=LP15)*(OFFSET('Game Board'!$G$8:$G$31,0,KX$1)&gt;OFFSET('Game Board'!$H$8:$H$31,0,KX$1))*1)+SUMPRODUCT((OFFSET('Game Board'!$I$8:$I$31,0,KX$1)=LP13)*(OFFSET('Game Board'!$F$8:$F$31,0,KX$1)=LP15)*(OFFSET('Game Board'!$H$8:$H$31,0,KX$1)&gt;OFFSET('Game Board'!$G$8:$G$31,0,KX$1))*1)</f>
        <v>0</v>
      </c>
      <c r="LT13" s="341">
        <f ca="1">SUMPRODUCT((OFFSET('Game Board'!$F$8:$F$31,0,KX$1)=LP13)*(OFFSET('Game Board'!$I$8:$I$31,0,KX$1)=LP12)*(OFFSET('Game Board'!$G$8:$G$31,0,KX$1)=OFFSET('Game Board'!$H$8:$H$31,0,KX$1))*1)+SUMPRODUCT((OFFSET('Game Board'!$I$8:$I$31,0,KX$1)=LP13)*(OFFSET('Game Board'!$F$8:$F$31,0,KX$1)=LP12)*(OFFSET('Game Board'!$G$8:$G$31,0,KX$1)=OFFSET('Game Board'!$H$8:$H$31,0,KX$1))*1)+SUMPRODUCT((OFFSET('Game Board'!$F$8:$F$31,0,KX$1)=LP13)*(OFFSET('Game Board'!$I$8:$I$31,0,KX$1)=LP14)*(OFFSET('Game Board'!$G$8:$G$31,0,KX$1)=OFFSET('Game Board'!$H$8:$H$31,0,KX$1))*1)+SUMPRODUCT((OFFSET('Game Board'!$I$8:$I$31,0,KX$1)=LP13)*(OFFSET('Game Board'!$F$8:$F$31,0,KX$1)=LP14)*(OFFSET('Game Board'!$G$8:$G$31,0,KX$1)=OFFSET('Game Board'!$H$8:$H$31,0,KX$1))*1)+SUMPRODUCT((OFFSET('Game Board'!$F$8:$F$31,0,KX$1)=LP13)*(OFFSET('Game Board'!$I$8:$I$31,0,KX$1)=LP15)*(OFFSET('Game Board'!$G$8:$G$31,0,KX$1)=OFFSET('Game Board'!$H$8:$H$31,0,KX$1))*1)+SUMPRODUCT((OFFSET('Game Board'!$I$8:$I$31,0,KX$1)=LP13)*(OFFSET('Game Board'!$F$8:$F$31,0,KX$1)=LP15)*(OFFSET('Game Board'!$G$8:$G$31,0,KX$1)=OFFSET('Game Board'!$H$8:$H$31,0,KX$1))*1)</f>
        <v>3</v>
      </c>
      <c r="LU13" s="341">
        <f ca="1">SUMPRODUCT((OFFSET('Game Board'!$F$8:$F$31,0,KX$1)=LP13)*(OFFSET('Game Board'!$I$8:$I$31,0,KX$1)=LP12)*(OFFSET('Game Board'!$G$8:$G$31,0,KX$1)&lt;OFFSET('Game Board'!$H$8:$H$31,0,KX$1))*1)+SUMPRODUCT((OFFSET('Game Board'!$I$8:$I$31,0,KX$1)=LP13)*(OFFSET('Game Board'!$F$8:$F$31,0,KX$1)=LP12)*(OFFSET('Game Board'!$H$8:$H$31,0,KX$1)&lt;OFFSET('Game Board'!$G$8:$G$31,0,KX$1))*1)+SUMPRODUCT((OFFSET('Game Board'!$F$8:$F$31,0,KX$1)=LP13)*(OFFSET('Game Board'!$I$8:$I$31,0,KX$1)=LP14)*(OFFSET('Game Board'!$G$8:$G$31,0,KX$1)&lt;OFFSET('Game Board'!$H$8:$H$31,0,KX$1))*1)+SUMPRODUCT((OFFSET('Game Board'!$I$8:$I$31,0,KX$1)=LP13)*(OFFSET('Game Board'!$F$8:$F$31,0,KX$1)=LP14)*(OFFSET('Game Board'!$H$8:$H$31,0,KX$1)&lt;OFFSET('Game Board'!$G$8:$G$31,0,KX$1))*1)+SUMPRODUCT((OFFSET('Game Board'!$F$8:$F$31,0,KX$1)=LP13)*(OFFSET('Game Board'!$I$8:$I$31,0,KX$1)=LP15)*(OFFSET('Game Board'!$G$8:$G$31,0,KX$1)&lt;OFFSET('Game Board'!$H$8:$H$31,0,KX$1))*1)+SUMPRODUCT((OFFSET('Game Board'!$I$8:$I$31,0,KX$1)=LP13)*(OFFSET('Game Board'!$F$8:$F$31,0,KX$1)=LP15)*(OFFSET('Game Board'!$H$8:$H$31,0,KX$1)&lt;OFFSET('Game Board'!$G$8:$G$31,0,KX$1))*1)</f>
        <v>0</v>
      </c>
      <c r="LV13" s="341">
        <f ca="1">SUMIFS(OFFSET('Game Board'!$G$8:$G$31,0,KX$1),OFFSET('Game Board'!$F$8:$F$31,0,KX$1),LP13,OFFSET('Game Board'!$I$8:$I$31,0,KX$1),LP12)+SUMIFS(OFFSET('Game Board'!$G$8:$G$31,0,KX$1),OFFSET('Game Board'!$F$8:$F$31,0,KX$1),LP13,OFFSET('Game Board'!$I$8:$I$31,0,KX$1),LP14)+SUMIFS(OFFSET('Game Board'!$G$8:$G$31,0,KX$1),OFFSET('Game Board'!$F$8:$F$31,0,KX$1),LP13,OFFSET('Game Board'!$I$8:$I$31,0,KX$1),LP15)+SUMIFS(OFFSET('Game Board'!$H$8:$H$31,0,KX$1),OFFSET('Game Board'!$I$8:$I$31,0,KX$1),LP13,OFFSET('Game Board'!$F$8:$F$31,0,KX$1),LP12)+SUMIFS(OFFSET('Game Board'!$H$8:$H$31,0,KX$1),OFFSET('Game Board'!$I$8:$I$31,0,KX$1),LP13,OFFSET('Game Board'!$F$8:$F$31,0,KX$1),LP14)+SUMIFS(OFFSET('Game Board'!$H$8:$H$31,0,KX$1),OFFSET('Game Board'!$I$8:$I$31,0,KX$1),LP13,OFFSET('Game Board'!$F$8:$F$31,0,KX$1),LP15)</f>
        <v>0</v>
      </c>
      <c r="LW13" s="341">
        <f ca="1">SUMIFS(OFFSET('Game Board'!$H$8:$H$31,0,KX$1),OFFSET('Game Board'!$F$8:$F$31,0,KX$1),LP13,OFFSET('Game Board'!$I$8:$I$31,0,KX$1),LP12)+SUMIFS(OFFSET('Game Board'!$H$8:$H$31,0,KX$1),OFFSET('Game Board'!$F$8:$F$31,0,KX$1),LP13,OFFSET('Game Board'!$I$8:$I$31,0,KX$1),LP14)+SUMIFS(OFFSET('Game Board'!$H$8:$H$31,0,KX$1),OFFSET('Game Board'!$F$8:$F$31,0,KX$1),LP13,OFFSET('Game Board'!$I$8:$I$31,0,KX$1),LP15)+SUMIFS(OFFSET('Game Board'!$G$8:$G$31,0,KX$1),OFFSET('Game Board'!$I$8:$I$31,0,KX$1),LP13,OFFSET('Game Board'!$F$8:$F$31,0,KX$1),LP12)+SUMIFS(OFFSET('Game Board'!$G$8:$G$31,0,KX$1),OFFSET('Game Board'!$I$8:$I$31,0,KX$1),LP13,OFFSET('Game Board'!$F$8:$F$31,0,KX$1),LP14)+SUMIFS(OFFSET('Game Board'!$G$8:$G$31,0,KX$1),OFFSET('Game Board'!$I$8:$I$31,0,KX$1),LP13,OFFSET('Game Board'!$F$8:$F$31,0,KX$1),LP15)</f>
        <v>0</v>
      </c>
      <c r="LX13" s="341">
        <f t="shared" ca="1" si="61"/>
        <v>0</v>
      </c>
      <c r="LY13" s="341">
        <f t="shared" ca="1" si="62"/>
        <v>3</v>
      </c>
      <c r="LZ13" s="341">
        <f t="shared" ref="LZ13" ca="1" si="1554">IF(LP13&lt;&gt;"",SUMPRODUCT((LO12:LO15=LO13)*(LY12:LY15&gt;LY13)*1),0)</f>
        <v>0</v>
      </c>
      <c r="MA13" s="341">
        <f t="shared" ref="MA13" ca="1" si="1555">IF(LP13&lt;&gt;"",SUMPRODUCT((LZ12:LZ15=LZ13)*(LX12:LX15&gt;LX13)*1),0)</f>
        <v>0</v>
      </c>
      <c r="MB13" s="341">
        <f t="shared" ca="1" si="65"/>
        <v>0</v>
      </c>
      <c r="MC13" s="341">
        <f t="shared" ref="MC13" ca="1" si="1556">IF(LP13&lt;&gt;"",SUMPRODUCT((MB12:MB15=MB13)*(LZ12:LZ15=LZ13)*(LV12:LV15&gt;LV13)*1),0)</f>
        <v>0</v>
      </c>
      <c r="MD13" s="341">
        <f t="shared" ca="1" si="67"/>
        <v>1</v>
      </c>
      <c r="ME13" s="341">
        <f ca="1">SUMPRODUCT((OFFSET('Game Board'!$F$8:$F$31,0,KX$1)=LQ13)*(OFFSET('Game Board'!$I$8:$I$31,0,KX$1)=LQ14)*(OFFSET('Game Board'!$G$8:$G$31,0,KX$1)&gt;OFFSET('Game Board'!$H$8:$H$31,0,KX$1))*1)+SUMPRODUCT((OFFSET('Game Board'!$I$8:$I$31,0,KX$1)=LQ13)*(OFFSET('Game Board'!$F$8:$F$31,0,KX$1)=LQ14)*(OFFSET('Game Board'!$H$8:$H$31,0,KX$1)&gt;OFFSET('Game Board'!$G$8:$G$31,0,KX$1))*1)+SUMPRODUCT((OFFSET('Game Board'!$F$8:$F$31,0,KX$1)=LQ13)*(OFFSET('Game Board'!$I$8:$I$31,0,KX$1)=LQ15)*(OFFSET('Game Board'!$G$8:$G$31,0,KX$1)&gt;OFFSET('Game Board'!$H$8:$H$31,0,KX$1))*1)+SUMPRODUCT((OFFSET('Game Board'!$I$8:$I$31,0,KX$1)=LQ13)*(OFFSET('Game Board'!$F$8:$F$31,0,KX$1)=LQ15)*(OFFSET('Game Board'!$H$8:$H$31,0,KX$1)&gt;OFFSET('Game Board'!$G$8:$G$31,0,KX$1))*1)</f>
        <v>0</v>
      </c>
      <c r="MF13" s="341">
        <f ca="1">SUMPRODUCT((OFFSET('Game Board'!$F$8:$F$31,0,KX$1)=LQ13)*(OFFSET('Game Board'!$I$8:$I$31,0,KX$1)=LQ14)*(OFFSET('Game Board'!$G$8:$G$31,0,KX$1)=OFFSET('Game Board'!$H$8:$H$31,0,KX$1))*1)+SUMPRODUCT((OFFSET('Game Board'!$I$8:$I$31,0,KX$1)=LQ13)*(OFFSET('Game Board'!$F$8:$F$31,0,KX$1)=LQ14)*(OFFSET('Game Board'!$G$8:$G$31,0,KX$1)=OFFSET('Game Board'!$H$8:$H$31,0,KX$1))*1)+SUMPRODUCT((OFFSET('Game Board'!$F$8:$F$31,0,KX$1)=LQ13)*(OFFSET('Game Board'!$I$8:$I$31,0,KX$1)=LQ15)*(OFFSET('Game Board'!$G$8:$G$31,0,KX$1)=OFFSET('Game Board'!$H$8:$H$31,0,KX$1))*1)+SUMPRODUCT((OFFSET('Game Board'!$I$8:$I$31,0,KX$1)=LQ13)*(OFFSET('Game Board'!$F$8:$F$31,0,KX$1)=LQ15)*(OFFSET('Game Board'!$G$8:$G$31,0,KX$1)=OFFSET('Game Board'!$H$8:$H$31,0,KX$1))*1)</f>
        <v>0</v>
      </c>
      <c r="MG13" s="341">
        <f ca="1">SUMPRODUCT((OFFSET('Game Board'!$F$8:$F$31,0,KX$1)=LQ13)*(OFFSET('Game Board'!$I$8:$I$31,0,KX$1)=LQ14)*(OFFSET('Game Board'!$G$8:$G$31,0,KX$1)&lt;OFFSET('Game Board'!$H$8:$H$31,0,KX$1))*1)+SUMPRODUCT((OFFSET('Game Board'!$I$8:$I$31,0,KX$1)=LQ13)*(OFFSET('Game Board'!$F$8:$F$31,0,KX$1)=LQ14)*(OFFSET('Game Board'!$H$8:$H$31,0,KX$1)&lt;OFFSET('Game Board'!$G$8:$G$31,0,KX$1))*1)+SUMPRODUCT((OFFSET('Game Board'!$F$8:$F$31,0,KX$1)=LQ13)*(OFFSET('Game Board'!$I$8:$I$31,0,KX$1)=LQ15)*(OFFSET('Game Board'!$G$8:$G$31,0,KX$1)&lt;OFFSET('Game Board'!$H$8:$H$31,0,KX$1))*1)+SUMPRODUCT((OFFSET('Game Board'!$I$8:$I$31,0,KX$1)=LQ13)*(OFFSET('Game Board'!$F$8:$F$31,0,KX$1)=LQ15)*(OFFSET('Game Board'!$H$8:$H$31,0,KX$1)&lt;OFFSET('Game Board'!$G$8:$G$31,0,KX$1))*1)</f>
        <v>0</v>
      </c>
      <c r="MH13" s="341">
        <f ca="1">SUMIFS(OFFSET('Game Board'!$G$8:$G$31,0,KX$1),OFFSET('Game Board'!$F$8:$F$31,0,KX$1),LQ13,OFFSET('Game Board'!$I$8:$I$31,0,KX$1),LQ14)+SUMIFS(OFFSET('Game Board'!$G$8:$G$31,0,KX$1),OFFSET('Game Board'!$F$8:$F$31,0,KX$1),LQ13,OFFSET('Game Board'!$I$8:$I$31,0,KX$1),LQ15)+SUMIFS(OFFSET('Game Board'!$H$8:$H$31,0,KX$1),OFFSET('Game Board'!$I$8:$I$31,0,KX$1),LQ13,OFFSET('Game Board'!$F$8:$F$31,0,KX$1),LQ14)+SUMIFS(OFFSET('Game Board'!$H$8:$H$31,0,KX$1),OFFSET('Game Board'!$I$8:$I$31,0,KX$1),LQ13,OFFSET('Game Board'!$F$8:$F$31,0,KX$1),LQ15)</f>
        <v>0</v>
      </c>
      <c r="MI13" s="341">
        <f ca="1">SUMIFS(OFFSET('Game Board'!$H$8:$H$31,0,KX$1),OFFSET('Game Board'!$F$8:$F$31,0,KX$1),LQ13,OFFSET('Game Board'!$I$8:$I$31,0,KX$1),LQ14)+SUMIFS(OFFSET('Game Board'!$H$8:$H$31,0,KX$1),OFFSET('Game Board'!$F$8:$F$31,0,KX$1),LQ13,OFFSET('Game Board'!$I$8:$I$31,0,KX$1),LQ15)+SUMIFS(OFFSET('Game Board'!$G$8:$G$31,0,KX$1),OFFSET('Game Board'!$I$8:$I$31,0,KX$1),LQ13,OFFSET('Game Board'!$F$8:$F$31,0,KX$1),LQ14)+SUMIFS(OFFSET('Game Board'!$G$8:$G$31,0,KX$1),OFFSET('Game Board'!$I$8:$I$31,0,KX$1),LQ13,OFFSET('Game Board'!$F$8:$F$31,0,KX$1),LQ15)</f>
        <v>0</v>
      </c>
      <c r="MJ13" s="341">
        <f t="shared" ca="1" si="283"/>
        <v>0</v>
      </c>
      <c r="MK13" s="341">
        <f t="shared" ca="1" si="284"/>
        <v>0</v>
      </c>
      <c r="ML13" s="341">
        <f t="shared" ref="ML13" ca="1" si="1557">IF(LQ13&lt;&gt;"",SUMPRODUCT((LO12:LO15=LO13)*(MK12:MK15&gt;MK13)*1),0)</f>
        <v>0</v>
      </c>
      <c r="MM13" s="341">
        <f t="shared" ref="MM13" ca="1" si="1558">IF(LQ13&lt;&gt;"",SUMPRODUCT((ML12:ML15=ML13)*(MJ12:MJ15&gt;MJ13)*1),0)</f>
        <v>0</v>
      </c>
      <c r="MN13" s="341">
        <f t="shared" ca="1" si="287"/>
        <v>0</v>
      </c>
      <c r="MO13" s="341">
        <f t="shared" ref="MO13" ca="1" si="1559">IF(LQ13&lt;&gt;"",SUMPRODUCT((MN12:MN15=MN13)*(ML12:ML15=ML13)*(MH12:MH15&gt;MH13)*1),0)</f>
        <v>0</v>
      </c>
      <c r="MP13" s="341">
        <f t="shared" ca="1" si="68"/>
        <v>1</v>
      </c>
      <c r="MQ13" s="341">
        <v>0</v>
      </c>
      <c r="MR13" s="341">
        <v>0</v>
      </c>
      <c r="MS13" s="341">
        <v>0</v>
      </c>
      <c r="MT13" s="341">
        <v>0</v>
      </c>
      <c r="MU13" s="341">
        <v>0</v>
      </c>
      <c r="MV13" s="341">
        <v>0</v>
      </c>
      <c r="MW13" s="341">
        <v>0</v>
      </c>
      <c r="MX13" s="341">
        <v>0</v>
      </c>
      <c r="MY13" s="341">
        <v>0</v>
      </c>
      <c r="MZ13" s="341">
        <v>0</v>
      </c>
      <c r="NA13" s="341">
        <v>0</v>
      </c>
      <c r="NB13" s="341">
        <f t="shared" ca="1" si="69"/>
        <v>1</v>
      </c>
      <c r="NC13" s="341">
        <f t="shared" ref="NC13" ca="1" si="1560">SUMPRODUCT((NB12:NB15=NB13)*(LE12:LE15&gt;LE13)*1)</f>
        <v>1</v>
      </c>
      <c r="ND13" s="341">
        <f t="shared" ca="1" si="71"/>
        <v>2</v>
      </c>
      <c r="NE13" s="341" t="str">
        <f t="shared" si="290"/>
        <v>Spain</v>
      </c>
      <c r="NF13" s="341">
        <f t="shared" ca="1" si="72"/>
        <v>0</v>
      </c>
      <c r="NG13" s="341">
        <f ca="1">SUMPRODUCT((OFFSET('Game Board'!$G$8:$G$31,0,NG$1)&lt;&gt;"")*(OFFSET('Game Board'!$F$8:$F$31,0,NG$1)=$C13)*(OFFSET('Game Board'!$G$8:$G$31,0,NG$1)&gt;OFFSET('Game Board'!$H$8:$H$31,0,NG$1))*1)+SUMPRODUCT((OFFSET('Game Board'!$G$8:$G$31,0,NG$1)&lt;&gt;"")*(OFFSET('Game Board'!$I$8:$I$31,0,NG$1)=$C13)*(OFFSET('Game Board'!$H$8:$H$31,0,NG$1)&gt;OFFSET('Game Board'!$G$8:$G$31,0,NG$1))*1)</f>
        <v>0</v>
      </c>
      <c r="NH13" s="341">
        <f ca="1">SUMPRODUCT((OFFSET('Game Board'!$G$8:$G$31,0,NG$1)&lt;&gt;"")*(OFFSET('Game Board'!$F$8:$F$31,0,NG$1)=$C13)*(OFFSET('Game Board'!$G$8:$G$31,0,NG$1)=OFFSET('Game Board'!$H$8:$H$31,0,NG$1))*1)+SUMPRODUCT((OFFSET('Game Board'!$G$8:$G$31,0,NG$1)&lt;&gt;"")*(OFFSET('Game Board'!$I$8:$I$31,0,NG$1)=$C13)*(OFFSET('Game Board'!$G$8:$G$31,0,NG$1)=OFFSET('Game Board'!$H$8:$H$31,0,NG$1))*1)</f>
        <v>0</v>
      </c>
      <c r="NI13" s="341">
        <f ca="1">SUMPRODUCT((OFFSET('Game Board'!$G$8:$G$31,0,NG$1)&lt;&gt;"")*(OFFSET('Game Board'!$F$8:$F$31,0,NG$1)=$C13)*(OFFSET('Game Board'!$G$8:$G$31,0,NG$1)&lt;OFFSET('Game Board'!$H$8:$H$31,0,NG$1))*1)+SUMPRODUCT((OFFSET('Game Board'!$G$8:$G$31,0,NG$1)&lt;&gt;"")*(OFFSET('Game Board'!$I$8:$I$31,0,NG$1)=$C13)*(OFFSET('Game Board'!$H$8:$H$31,0,NG$1)&lt;OFFSET('Game Board'!$G$8:$G$31,0,NG$1))*1)</f>
        <v>0</v>
      </c>
      <c r="NJ13" s="341">
        <f ca="1">SUMIF(OFFSET('Game Board'!$F$8:$F$31,0,NG$1),$C13,OFFSET('Game Board'!$G$8:$G$31,0,NG$1))+SUMIF(OFFSET('Game Board'!$I$8:$I$31,0,NG$1),$C13,OFFSET('Game Board'!$H$8:$H$31,0,NG$1))</f>
        <v>0</v>
      </c>
      <c r="NK13" s="341">
        <f ca="1">SUMIF(OFFSET('Game Board'!$F$8:$F$31,0,NG$1),$C13,OFFSET('Game Board'!$H$8:$H$31,0,NG$1))+SUMIF(OFFSET('Game Board'!$I$8:$I$31,0,NG$1),$C13,OFFSET('Game Board'!$G$8:$G$31,0,NG$1))</f>
        <v>0</v>
      </c>
      <c r="NL13" s="341">
        <f t="shared" ca="1" si="73"/>
        <v>0</v>
      </c>
      <c r="NM13" s="341">
        <f t="shared" ca="1" si="74"/>
        <v>0</v>
      </c>
      <c r="NN13" s="341">
        <f t="shared" ca="1" si="291"/>
        <v>7</v>
      </c>
      <c r="NO13" s="341">
        <f>'Tournament Setup'!$F15</f>
        <v>0</v>
      </c>
      <c r="NP13" s="341">
        <f t="shared" ref="NP13" ca="1" si="1561">RANK(NM13,NM12:NM15)</f>
        <v>1</v>
      </c>
      <c r="NQ13" s="341">
        <f t="shared" ref="NQ13" ca="1" si="1562">SUMPRODUCT((NP12:NP15=NP13)*(NL12:NL15&gt;NL13)*1)</f>
        <v>0</v>
      </c>
      <c r="NR13" s="341">
        <f t="shared" ca="1" si="77"/>
        <v>1</v>
      </c>
      <c r="NS13" s="341">
        <f t="shared" ref="NS13" ca="1" si="1563">SUMPRODUCT((NP12:NP15=NP13)*(NL12:NL15=NL13)*(NJ12:NJ15&gt;NJ13)*1)</f>
        <v>0</v>
      </c>
      <c r="NT13" s="341">
        <f t="shared" ca="1" si="79"/>
        <v>1</v>
      </c>
      <c r="NU13" s="341">
        <f t="shared" ref="NU13" ca="1" si="1564">RANK(NT13,NT12:NT15,1)+COUNTIF(NT12:NT13,NT13)-1</f>
        <v>2</v>
      </c>
      <c r="NV13" s="341">
        <v>2</v>
      </c>
      <c r="NW13" s="341" t="str">
        <f t="shared" ref="NW13" ca="1" si="1565">INDEX(NE12:NE15,MATCH(NV13,NU12:NU15,0),0)</f>
        <v>Spain</v>
      </c>
      <c r="NX13" s="341">
        <f t="shared" ref="NX13" ca="1" si="1566">INDEX(NT12:NT15,MATCH(NW13,NE12:NE15,0),0)</f>
        <v>1</v>
      </c>
      <c r="NY13" s="341" t="str">
        <f t="shared" ref="NY13" ca="1" si="1567">IF(NY12&lt;&gt;"",NW13,"")</f>
        <v>Spain</v>
      </c>
      <c r="NZ13" s="341" t="str">
        <f t="shared" ref="NZ13" ca="1" si="1568">IF(NX14=2,NW13,"")</f>
        <v/>
      </c>
      <c r="OB13" s="341">
        <f ca="1">SUMPRODUCT((OFFSET('Game Board'!$F$8:$F$31,0,NG$1)=NY13)*(OFFSET('Game Board'!$I$8:$I$31,0,NG$1)=NY12)*(OFFSET('Game Board'!$G$8:$G$31,0,NG$1)&gt;OFFSET('Game Board'!$H$8:$H$31,0,NG$1))*1)+SUMPRODUCT((OFFSET('Game Board'!$I$8:$I$31,0,NG$1)=NY13)*(OFFSET('Game Board'!$F$8:$F$31,0,NG$1)=NY12)*(OFFSET('Game Board'!$H$8:$H$31,0,NG$1)&gt;OFFSET('Game Board'!$G$8:$G$31,0,NG$1))*1)+SUMPRODUCT((OFFSET('Game Board'!$F$8:$F$31,0,NG$1)=NY13)*(OFFSET('Game Board'!$I$8:$I$31,0,NG$1)=NY14)*(OFFSET('Game Board'!$G$8:$G$31,0,NG$1)&gt;OFFSET('Game Board'!$H$8:$H$31,0,NG$1))*1)+SUMPRODUCT((OFFSET('Game Board'!$I$8:$I$31,0,NG$1)=NY13)*(OFFSET('Game Board'!$F$8:$F$31,0,NG$1)=NY14)*(OFFSET('Game Board'!$H$8:$H$31,0,NG$1)&gt;OFFSET('Game Board'!$G$8:$G$31,0,NG$1))*1)+SUMPRODUCT((OFFSET('Game Board'!$F$8:$F$31,0,NG$1)=NY13)*(OFFSET('Game Board'!$I$8:$I$31,0,NG$1)=NY15)*(OFFSET('Game Board'!$G$8:$G$31,0,NG$1)&gt;OFFSET('Game Board'!$H$8:$H$31,0,NG$1))*1)+SUMPRODUCT((OFFSET('Game Board'!$I$8:$I$31,0,NG$1)=NY13)*(OFFSET('Game Board'!$F$8:$F$31,0,NG$1)=NY15)*(OFFSET('Game Board'!$H$8:$H$31,0,NG$1)&gt;OFFSET('Game Board'!$G$8:$G$31,0,NG$1))*1)</f>
        <v>0</v>
      </c>
      <c r="OC13" s="341">
        <f ca="1">SUMPRODUCT((OFFSET('Game Board'!$F$8:$F$31,0,NG$1)=NY13)*(OFFSET('Game Board'!$I$8:$I$31,0,NG$1)=NY12)*(OFFSET('Game Board'!$G$8:$G$31,0,NG$1)=OFFSET('Game Board'!$H$8:$H$31,0,NG$1))*1)+SUMPRODUCT((OFFSET('Game Board'!$I$8:$I$31,0,NG$1)=NY13)*(OFFSET('Game Board'!$F$8:$F$31,0,NG$1)=NY12)*(OFFSET('Game Board'!$G$8:$G$31,0,NG$1)=OFFSET('Game Board'!$H$8:$H$31,0,NG$1))*1)+SUMPRODUCT((OFFSET('Game Board'!$F$8:$F$31,0,NG$1)=NY13)*(OFFSET('Game Board'!$I$8:$I$31,0,NG$1)=NY14)*(OFFSET('Game Board'!$G$8:$G$31,0,NG$1)=OFFSET('Game Board'!$H$8:$H$31,0,NG$1))*1)+SUMPRODUCT((OFFSET('Game Board'!$I$8:$I$31,0,NG$1)=NY13)*(OFFSET('Game Board'!$F$8:$F$31,0,NG$1)=NY14)*(OFFSET('Game Board'!$G$8:$G$31,0,NG$1)=OFFSET('Game Board'!$H$8:$H$31,0,NG$1))*1)+SUMPRODUCT((OFFSET('Game Board'!$F$8:$F$31,0,NG$1)=NY13)*(OFFSET('Game Board'!$I$8:$I$31,0,NG$1)=NY15)*(OFFSET('Game Board'!$G$8:$G$31,0,NG$1)=OFFSET('Game Board'!$H$8:$H$31,0,NG$1))*1)+SUMPRODUCT((OFFSET('Game Board'!$I$8:$I$31,0,NG$1)=NY13)*(OFFSET('Game Board'!$F$8:$F$31,0,NG$1)=NY15)*(OFFSET('Game Board'!$G$8:$G$31,0,NG$1)=OFFSET('Game Board'!$H$8:$H$31,0,NG$1))*1)</f>
        <v>3</v>
      </c>
      <c r="OD13" s="341">
        <f ca="1">SUMPRODUCT((OFFSET('Game Board'!$F$8:$F$31,0,NG$1)=NY13)*(OFFSET('Game Board'!$I$8:$I$31,0,NG$1)=NY12)*(OFFSET('Game Board'!$G$8:$G$31,0,NG$1)&lt;OFFSET('Game Board'!$H$8:$H$31,0,NG$1))*1)+SUMPRODUCT((OFFSET('Game Board'!$I$8:$I$31,0,NG$1)=NY13)*(OFFSET('Game Board'!$F$8:$F$31,0,NG$1)=NY12)*(OFFSET('Game Board'!$H$8:$H$31,0,NG$1)&lt;OFFSET('Game Board'!$G$8:$G$31,0,NG$1))*1)+SUMPRODUCT((OFFSET('Game Board'!$F$8:$F$31,0,NG$1)=NY13)*(OFFSET('Game Board'!$I$8:$I$31,0,NG$1)=NY14)*(OFFSET('Game Board'!$G$8:$G$31,0,NG$1)&lt;OFFSET('Game Board'!$H$8:$H$31,0,NG$1))*1)+SUMPRODUCT((OFFSET('Game Board'!$I$8:$I$31,0,NG$1)=NY13)*(OFFSET('Game Board'!$F$8:$F$31,0,NG$1)=NY14)*(OFFSET('Game Board'!$H$8:$H$31,0,NG$1)&lt;OFFSET('Game Board'!$G$8:$G$31,0,NG$1))*1)+SUMPRODUCT((OFFSET('Game Board'!$F$8:$F$31,0,NG$1)=NY13)*(OFFSET('Game Board'!$I$8:$I$31,0,NG$1)=NY15)*(OFFSET('Game Board'!$G$8:$G$31,0,NG$1)&lt;OFFSET('Game Board'!$H$8:$H$31,0,NG$1))*1)+SUMPRODUCT((OFFSET('Game Board'!$I$8:$I$31,0,NG$1)=NY13)*(OFFSET('Game Board'!$F$8:$F$31,0,NG$1)=NY15)*(OFFSET('Game Board'!$H$8:$H$31,0,NG$1)&lt;OFFSET('Game Board'!$G$8:$G$31,0,NG$1))*1)</f>
        <v>0</v>
      </c>
      <c r="OE13" s="341">
        <f ca="1">SUMIFS(OFFSET('Game Board'!$G$8:$G$31,0,NG$1),OFFSET('Game Board'!$F$8:$F$31,0,NG$1),NY13,OFFSET('Game Board'!$I$8:$I$31,0,NG$1),NY12)+SUMIFS(OFFSET('Game Board'!$G$8:$G$31,0,NG$1),OFFSET('Game Board'!$F$8:$F$31,0,NG$1),NY13,OFFSET('Game Board'!$I$8:$I$31,0,NG$1),NY14)+SUMIFS(OFFSET('Game Board'!$G$8:$G$31,0,NG$1),OFFSET('Game Board'!$F$8:$F$31,0,NG$1),NY13,OFFSET('Game Board'!$I$8:$I$31,0,NG$1),NY15)+SUMIFS(OFFSET('Game Board'!$H$8:$H$31,0,NG$1),OFFSET('Game Board'!$I$8:$I$31,0,NG$1),NY13,OFFSET('Game Board'!$F$8:$F$31,0,NG$1),NY12)+SUMIFS(OFFSET('Game Board'!$H$8:$H$31,0,NG$1),OFFSET('Game Board'!$I$8:$I$31,0,NG$1),NY13,OFFSET('Game Board'!$F$8:$F$31,0,NG$1),NY14)+SUMIFS(OFFSET('Game Board'!$H$8:$H$31,0,NG$1),OFFSET('Game Board'!$I$8:$I$31,0,NG$1),NY13,OFFSET('Game Board'!$F$8:$F$31,0,NG$1),NY15)</f>
        <v>0</v>
      </c>
      <c r="OF13" s="341">
        <f ca="1">SUMIFS(OFFSET('Game Board'!$H$8:$H$31,0,NG$1),OFFSET('Game Board'!$F$8:$F$31,0,NG$1),NY13,OFFSET('Game Board'!$I$8:$I$31,0,NG$1),NY12)+SUMIFS(OFFSET('Game Board'!$H$8:$H$31,0,NG$1),OFFSET('Game Board'!$F$8:$F$31,0,NG$1),NY13,OFFSET('Game Board'!$I$8:$I$31,0,NG$1),NY14)+SUMIFS(OFFSET('Game Board'!$H$8:$H$31,0,NG$1),OFFSET('Game Board'!$F$8:$F$31,0,NG$1),NY13,OFFSET('Game Board'!$I$8:$I$31,0,NG$1),NY15)+SUMIFS(OFFSET('Game Board'!$G$8:$G$31,0,NG$1),OFFSET('Game Board'!$I$8:$I$31,0,NG$1),NY13,OFFSET('Game Board'!$F$8:$F$31,0,NG$1),NY12)+SUMIFS(OFFSET('Game Board'!$G$8:$G$31,0,NG$1),OFFSET('Game Board'!$I$8:$I$31,0,NG$1),NY13,OFFSET('Game Board'!$F$8:$F$31,0,NG$1),NY14)+SUMIFS(OFFSET('Game Board'!$G$8:$G$31,0,NG$1),OFFSET('Game Board'!$I$8:$I$31,0,NG$1),NY13,OFFSET('Game Board'!$F$8:$F$31,0,NG$1),NY15)</f>
        <v>0</v>
      </c>
      <c r="OG13" s="341">
        <f t="shared" ca="1" si="84"/>
        <v>0</v>
      </c>
      <c r="OH13" s="341">
        <f t="shared" ca="1" si="85"/>
        <v>3</v>
      </c>
      <c r="OI13" s="341">
        <f t="shared" ref="OI13" ca="1" si="1569">IF(NY13&lt;&gt;"",SUMPRODUCT((NX12:NX15=NX13)*(OH12:OH15&gt;OH13)*1),0)</f>
        <v>0</v>
      </c>
      <c r="OJ13" s="341">
        <f t="shared" ref="OJ13" ca="1" si="1570">IF(NY13&lt;&gt;"",SUMPRODUCT((OI12:OI15=OI13)*(OG12:OG15&gt;OG13)*1),0)</f>
        <v>0</v>
      </c>
      <c r="OK13" s="341">
        <f t="shared" ca="1" si="88"/>
        <v>0</v>
      </c>
      <c r="OL13" s="341">
        <f t="shared" ref="OL13" ca="1" si="1571">IF(NY13&lt;&gt;"",SUMPRODUCT((OK12:OK15=OK13)*(OI12:OI15=OI13)*(OE12:OE15&gt;OE13)*1),0)</f>
        <v>0</v>
      </c>
      <c r="OM13" s="341">
        <f t="shared" ca="1" si="90"/>
        <v>1</v>
      </c>
      <c r="ON13" s="341">
        <f ca="1">SUMPRODUCT((OFFSET('Game Board'!$F$8:$F$31,0,NG$1)=NZ13)*(OFFSET('Game Board'!$I$8:$I$31,0,NG$1)=NZ14)*(OFFSET('Game Board'!$G$8:$G$31,0,NG$1)&gt;OFFSET('Game Board'!$H$8:$H$31,0,NG$1))*1)+SUMPRODUCT((OFFSET('Game Board'!$I$8:$I$31,0,NG$1)=NZ13)*(OFFSET('Game Board'!$F$8:$F$31,0,NG$1)=NZ14)*(OFFSET('Game Board'!$H$8:$H$31,0,NG$1)&gt;OFFSET('Game Board'!$G$8:$G$31,0,NG$1))*1)+SUMPRODUCT((OFFSET('Game Board'!$F$8:$F$31,0,NG$1)=NZ13)*(OFFSET('Game Board'!$I$8:$I$31,0,NG$1)=NZ15)*(OFFSET('Game Board'!$G$8:$G$31,0,NG$1)&gt;OFFSET('Game Board'!$H$8:$H$31,0,NG$1))*1)+SUMPRODUCT((OFFSET('Game Board'!$I$8:$I$31,0,NG$1)=NZ13)*(OFFSET('Game Board'!$F$8:$F$31,0,NG$1)=NZ15)*(OFFSET('Game Board'!$H$8:$H$31,0,NG$1)&gt;OFFSET('Game Board'!$G$8:$G$31,0,NG$1))*1)</f>
        <v>0</v>
      </c>
      <c r="OO13" s="341">
        <f ca="1">SUMPRODUCT((OFFSET('Game Board'!$F$8:$F$31,0,NG$1)=NZ13)*(OFFSET('Game Board'!$I$8:$I$31,0,NG$1)=NZ14)*(OFFSET('Game Board'!$G$8:$G$31,0,NG$1)=OFFSET('Game Board'!$H$8:$H$31,0,NG$1))*1)+SUMPRODUCT((OFFSET('Game Board'!$I$8:$I$31,0,NG$1)=NZ13)*(OFFSET('Game Board'!$F$8:$F$31,0,NG$1)=NZ14)*(OFFSET('Game Board'!$G$8:$G$31,0,NG$1)=OFFSET('Game Board'!$H$8:$H$31,0,NG$1))*1)+SUMPRODUCT((OFFSET('Game Board'!$F$8:$F$31,0,NG$1)=NZ13)*(OFFSET('Game Board'!$I$8:$I$31,0,NG$1)=NZ15)*(OFFSET('Game Board'!$G$8:$G$31,0,NG$1)=OFFSET('Game Board'!$H$8:$H$31,0,NG$1))*1)+SUMPRODUCT((OFFSET('Game Board'!$I$8:$I$31,0,NG$1)=NZ13)*(OFFSET('Game Board'!$F$8:$F$31,0,NG$1)=NZ15)*(OFFSET('Game Board'!$G$8:$G$31,0,NG$1)=OFFSET('Game Board'!$H$8:$H$31,0,NG$1))*1)</f>
        <v>0</v>
      </c>
      <c r="OP13" s="341">
        <f ca="1">SUMPRODUCT((OFFSET('Game Board'!$F$8:$F$31,0,NG$1)=NZ13)*(OFFSET('Game Board'!$I$8:$I$31,0,NG$1)=NZ14)*(OFFSET('Game Board'!$G$8:$G$31,0,NG$1)&lt;OFFSET('Game Board'!$H$8:$H$31,0,NG$1))*1)+SUMPRODUCT((OFFSET('Game Board'!$I$8:$I$31,0,NG$1)=NZ13)*(OFFSET('Game Board'!$F$8:$F$31,0,NG$1)=NZ14)*(OFFSET('Game Board'!$H$8:$H$31,0,NG$1)&lt;OFFSET('Game Board'!$G$8:$G$31,0,NG$1))*1)+SUMPRODUCT((OFFSET('Game Board'!$F$8:$F$31,0,NG$1)=NZ13)*(OFFSET('Game Board'!$I$8:$I$31,0,NG$1)=NZ15)*(OFFSET('Game Board'!$G$8:$G$31,0,NG$1)&lt;OFFSET('Game Board'!$H$8:$H$31,0,NG$1))*1)+SUMPRODUCT((OFFSET('Game Board'!$I$8:$I$31,0,NG$1)=NZ13)*(OFFSET('Game Board'!$F$8:$F$31,0,NG$1)=NZ15)*(OFFSET('Game Board'!$H$8:$H$31,0,NG$1)&lt;OFFSET('Game Board'!$G$8:$G$31,0,NG$1))*1)</f>
        <v>0</v>
      </c>
      <c r="OQ13" s="341">
        <f ca="1">SUMIFS(OFFSET('Game Board'!$G$8:$G$31,0,NG$1),OFFSET('Game Board'!$F$8:$F$31,0,NG$1),NZ13,OFFSET('Game Board'!$I$8:$I$31,0,NG$1),NZ14)+SUMIFS(OFFSET('Game Board'!$G$8:$G$31,0,NG$1),OFFSET('Game Board'!$F$8:$F$31,0,NG$1),NZ13,OFFSET('Game Board'!$I$8:$I$31,0,NG$1),NZ15)+SUMIFS(OFFSET('Game Board'!$H$8:$H$31,0,NG$1),OFFSET('Game Board'!$I$8:$I$31,0,NG$1),NZ13,OFFSET('Game Board'!$F$8:$F$31,0,NG$1),NZ14)+SUMIFS(OFFSET('Game Board'!$H$8:$H$31,0,NG$1),OFFSET('Game Board'!$I$8:$I$31,0,NG$1),NZ13,OFFSET('Game Board'!$F$8:$F$31,0,NG$1),NZ15)</f>
        <v>0</v>
      </c>
      <c r="OR13" s="341">
        <f ca="1">SUMIFS(OFFSET('Game Board'!$H$8:$H$31,0,NG$1),OFFSET('Game Board'!$F$8:$F$31,0,NG$1),NZ13,OFFSET('Game Board'!$I$8:$I$31,0,NG$1),NZ14)+SUMIFS(OFFSET('Game Board'!$H$8:$H$31,0,NG$1),OFFSET('Game Board'!$F$8:$F$31,0,NG$1),NZ13,OFFSET('Game Board'!$I$8:$I$31,0,NG$1),NZ15)+SUMIFS(OFFSET('Game Board'!$G$8:$G$31,0,NG$1),OFFSET('Game Board'!$I$8:$I$31,0,NG$1),NZ13,OFFSET('Game Board'!$F$8:$F$31,0,NG$1),NZ14)+SUMIFS(OFFSET('Game Board'!$G$8:$G$31,0,NG$1),OFFSET('Game Board'!$I$8:$I$31,0,NG$1),NZ13,OFFSET('Game Board'!$F$8:$F$31,0,NG$1),NZ15)</f>
        <v>0</v>
      </c>
      <c r="OS13" s="341">
        <f t="shared" ca="1" si="303"/>
        <v>0</v>
      </c>
      <c r="OT13" s="341">
        <f t="shared" ca="1" si="304"/>
        <v>0</v>
      </c>
      <c r="OU13" s="341">
        <f t="shared" ref="OU13" ca="1" si="1572">IF(NZ13&lt;&gt;"",SUMPRODUCT((NX12:NX15=NX13)*(OT12:OT15&gt;OT13)*1),0)</f>
        <v>0</v>
      </c>
      <c r="OV13" s="341">
        <f t="shared" ref="OV13" ca="1" si="1573">IF(NZ13&lt;&gt;"",SUMPRODUCT((OU12:OU15=OU13)*(OS12:OS15&gt;OS13)*1),0)</f>
        <v>0</v>
      </c>
      <c r="OW13" s="341">
        <f t="shared" ca="1" si="307"/>
        <v>0</v>
      </c>
      <c r="OX13" s="341">
        <f t="shared" ref="OX13" ca="1" si="1574">IF(NZ13&lt;&gt;"",SUMPRODUCT((OW12:OW15=OW13)*(OU12:OU15=OU13)*(OQ12:OQ15&gt;OQ13)*1),0)</f>
        <v>0</v>
      </c>
      <c r="OY13" s="341">
        <f t="shared" ca="1" si="91"/>
        <v>1</v>
      </c>
      <c r="OZ13" s="341">
        <v>0</v>
      </c>
      <c r="PA13" s="341">
        <v>0</v>
      </c>
      <c r="PB13" s="341">
        <v>0</v>
      </c>
      <c r="PC13" s="341">
        <v>0</v>
      </c>
      <c r="PD13" s="341">
        <v>0</v>
      </c>
      <c r="PE13" s="341">
        <v>0</v>
      </c>
      <c r="PF13" s="341">
        <v>0</v>
      </c>
      <c r="PG13" s="341">
        <v>0</v>
      </c>
      <c r="PH13" s="341">
        <v>0</v>
      </c>
      <c r="PI13" s="341">
        <v>0</v>
      </c>
      <c r="PJ13" s="341">
        <v>0</v>
      </c>
      <c r="PK13" s="341">
        <f t="shared" ca="1" si="92"/>
        <v>1</v>
      </c>
      <c r="PL13" s="341">
        <f t="shared" ref="PL13" ca="1" si="1575">SUMPRODUCT((PK12:PK15=PK13)*(NN12:NN15&gt;NN13)*1)</f>
        <v>1</v>
      </c>
      <c r="PM13" s="341">
        <f t="shared" ca="1" si="94"/>
        <v>2</v>
      </c>
      <c r="PN13" s="341" t="str">
        <f t="shared" si="310"/>
        <v>Spain</v>
      </c>
      <c r="PO13" s="341">
        <f t="shared" ca="1" si="95"/>
        <v>0</v>
      </c>
      <c r="PP13" s="341">
        <f ca="1">SUMPRODUCT((OFFSET('Game Board'!$G$8:$G$31,0,PP$1)&lt;&gt;"")*(OFFSET('Game Board'!$F$8:$F$31,0,PP$1)=$C13)*(OFFSET('Game Board'!$G$8:$G$31,0,PP$1)&gt;OFFSET('Game Board'!$H$8:$H$31,0,PP$1))*1)+SUMPRODUCT((OFFSET('Game Board'!$G$8:$G$31,0,PP$1)&lt;&gt;"")*(OFFSET('Game Board'!$I$8:$I$31,0,PP$1)=$C13)*(OFFSET('Game Board'!$H$8:$H$31,0,PP$1)&gt;OFFSET('Game Board'!$G$8:$G$31,0,PP$1))*1)</f>
        <v>0</v>
      </c>
      <c r="PQ13" s="341">
        <f ca="1">SUMPRODUCT((OFFSET('Game Board'!$G$8:$G$31,0,PP$1)&lt;&gt;"")*(OFFSET('Game Board'!$F$8:$F$31,0,PP$1)=$C13)*(OFFSET('Game Board'!$G$8:$G$31,0,PP$1)=OFFSET('Game Board'!$H$8:$H$31,0,PP$1))*1)+SUMPRODUCT((OFFSET('Game Board'!$G$8:$G$31,0,PP$1)&lt;&gt;"")*(OFFSET('Game Board'!$I$8:$I$31,0,PP$1)=$C13)*(OFFSET('Game Board'!$G$8:$G$31,0,PP$1)=OFFSET('Game Board'!$H$8:$H$31,0,PP$1))*1)</f>
        <v>0</v>
      </c>
      <c r="PR13" s="341">
        <f ca="1">SUMPRODUCT((OFFSET('Game Board'!$G$8:$G$31,0,PP$1)&lt;&gt;"")*(OFFSET('Game Board'!$F$8:$F$31,0,PP$1)=$C13)*(OFFSET('Game Board'!$G$8:$G$31,0,PP$1)&lt;OFFSET('Game Board'!$H$8:$H$31,0,PP$1))*1)+SUMPRODUCT((OFFSET('Game Board'!$G$8:$G$31,0,PP$1)&lt;&gt;"")*(OFFSET('Game Board'!$I$8:$I$31,0,PP$1)=$C13)*(OFFSET('Game Board'!$H$8:$H$31,0,PP$1)&lt;OFFSET('Game Board'!$G$8:$G$31,0,PP$1))*1)</f>
        <v>0</v>
      </c>
      <c r="PS13" s="341">
        <f ca="1">SUMIF(OFFSET('Game Board'!$F$8:$F$31,0,PP$1),$C13,OFFSET('Game Board'!$G$8:$G$31,0,PP$1))+SUMIF(OFFSET('Game Board'!$I$8:$I$31,0,PP$1),$C13,OFFSET('Game Board'!$H$8:$H$31,0,PP$1))</f>
        <v>0</v>
      </c>
      <c r="PT13" s="341">
        <f ca="1">SUMIF(OFFSET('Game Board'!$F$8:$F$31,0,PP$1),$C13,OFFSET('Game Board'!$H$8:$H$31,0,PP$1))+SUMIF(OFFSET('Game Board'!$I$8:$I$31,0,PP$1),$C13,OFFSET('Game Board'!$G$8:$G$31,0,PP$1))</f>
        <v>0</v>
      </c>
      <c r="PU13" s="341">
        <f t="shared" ca="1" si="96"/>
        <v>0</v>
      </c>
      <c r="PV13" s="341">
        <f t="shared" ca="1" si="97"/>
        <v>0</v>
      </c>
      <c r="PW13" s="341">
        <f t="shared" ca="1" si="311"/>
        <v>7</v>
      </c>
      <c r="PX13" s="341">
        <f>'Tournament Setup'!$F15</f>
        <v>0</v>
      </c>
      <c r="PY13" s="341">
        <f t="shared" ref="PY13" ca="1" si="1576">RANK(PV13,PV12:PV15)</f>
        <v>1</v>
      </c>
      <c r="PZ13" s="341">
        <f t="shared" ref="PZ13" ca="1" si="1577">SUMPRODUCT((PY12:PY15=PY13)*(PU12:PU15&gt;PU13)*1)</f>
        <v>0</v>
      </c>
      <c r="QA13" s="341">
        <f t="shared" ca="1" si="100"/>
        <v>1</v>
      </c>
      <c r="QB13" s="341">
        <f t="shared" ref="QB13" ca="1" si="1578">SUMPRODUCT((PY12:PY15=PY13)*(PU12:PU15=PU13)*(PS12:PS15&gt;PS13)*1)</f>
        <v>0</v>
      </c>
      <c r="QC13" s="341">
        <f t="shared" ca="1" si="102"/>
        <v>1</v>
      </c>
      <c r="QD13" s="341">
        <f t="shared" ref="QD13" ca="1" si="1579">RANK(QC13,QC12:QC15,1)+COUNTIF(QC12:QC13,QC13)-1</f>
        <v>2</v>
      </c>
      <c r="QE13" s="341">
        <v>2</v>
      </c>
      <c r="QF13" s="341" t="str">
        <f t="shared" ref="QF13" ca="1" si="1580">INDEX(PN12:PN15,MATCH(QE13,QD12:QD15,0),0)</f>
        <v>Spain</v>
      </c>
      <c r="QG13" s="341">
        <f t="shared" ref="QG13" ca="1" si="1581">INDEX(QC12:QC15,MATCH(QF13,PN12:PN15,0),0)</f>
        <v>1</v>
      </c>
      <c r="QH13" s="341" t="str">
        <f t="shared" ref="QH13" ca="1" si="1582">IF(QH12&lt;&gt;"",QF13,"")</f>
        <v>Spain</v>
      </c>
      <c r="QI13" s="341" t="str">
        <f t="shared" ref="QI13" ca="1" si="1583">IF(QG14=2,QF13,"")</f>
        <v/>
      </c>
      <c r="QK13" s="341">
        <f ca="1">SUMPRODUCT((OFFSET('Game Board'!$F$8:$F$31,0,PP$1)=QH13)*(OFFSET('Game Board'!$I$8:$I$31,0,PP$1)=QH12)*(OFFSET('Game Board'!$G$8:$G$31,0,PP$1)&gt;OFFSET('Game Board'!$H$8:$H$31,0,PP$1))*1)+SUMPRODUCT((OFFSET('Game Board'!$I$8:$I$31,0,PP$1)=QH13)*(OFFSET('Game Board'!$F$8:$F$31,0,PP$1)=QH12)*(OFFSET('Game Board'!$H$8:$H$31,0,PP$1)&gt;OFFSET('Game Board'!$G$8:$G$31,0,PP$1))*1)+SUMPRODUCT((OFFSET('Game Board'!$F$8:$F$31,0,PP$1)=QH13)*(OFFSET('Game Board'!$I$8:$I$31,0,PP$1)=QH14)*(OFFSET('Game Board'!$G$8:$G$31,0,PP$1)&gt;OFFSET('Game Board'!$H$8:$H$31,0,PP$1))*1)+SUMPRODUCT((OFFSET('Game Board'!$I$8:$I$31,0,PP$1)=QH13)*(OFFSET('Game Board'!$F$8:$F$31,0,PP$1)=QH14)*(OFFSET('Game Board'!$H$8:$H$31,0,PP$1)&gt;OFFSET('Game Board'!$G$8:$G$31,0,PP$1))*1)+SUMPRODUCT((OFFSET('Game Board'!$F$8:$F$31,0,PP$1)=QH13)*(OFFSET('Game Board'!$I$8:$I$31,0,PP$1)=QH15)*(OFFSET('Game Board'!$G$8:$G$31,0,PP$1)&gt;OFFSET('Game Board'!$H$8:$H$31,0,PP$1))*1)+SUMPRODUCT((OFFSET('Game Board'!$I$8:$I$31,0,PP$1)=QH13)*(OFFSET('Game Board'!$F$8:$F$31,0,PP$1)=QH15)*(OFFSET('Game Board'!$H$8:$H$31,0,PP$1)&gt;OFFSET('Game Board'!$G$8:$G$31,0,PP$1))*1)</f>
        <v>0</v>
      </c>
      <c r="QL13" s="341">
        <f ca="1">SUMPRODUCT((OFFSET('Game Board'!$F$8:$F$31,0,PP$1)=QH13)*(OFFSET('Game Board'!$I$8:$I$31,0,PP$1)=QH12)*(OFFSET('Game Board'!$G$8:$G$31,0,PP$1)=OFFSET('Game Board'!$H$8:$H$31,0,PP$1))*1)+SUMPRODUCT((OFFSET('Game Board'!$I$8:$I$31,0,PP$1)=QH13)*(OFFSET('Game Board'!$F$8:$F$31,0,PP$1)=QH12)*(OFFSET('Game Board'!$G$8:$G$31,0,PP$1)=OFFSET('Game Board'!$H$8:$H$31,0,PP$1))*1)+SUMPRODUCT((OFFSET('Game Board'!$F$8:$F$31,0,PP$1)=QH13)*(OFFSET('Game Board'!$I$8:$I$31,0,PP$1)=QH14)*(OFFSET('Game Board'!$G$8:$G$31,0,PP$1)=OFFSET('Game Board'!$H$8:$H$31,0,PP$1))*1)+SUMPRODUCT((OFFSET('Game Board'!$I$8:$I$31,0,PP$1)=QH13)*(OFFSET('Game Board'!$F$8:$F$31,0,PP$1)=QH14)*(OFFSET('Game Board'!$G$8:$G$31,0,PP$1)=OFFSET('Game Board'!$H$8:$H$31,0,PP$1))*1)+SUMPRODUCT((OFFSET('Game Board'!$F$8:$F$31,0,PP$1)=QH13)*(OFFSET('Game Board'!$I$8:$I$31,0,PP$1)=QH15)*(OFFSET('Game Board'!$G$8:$G$31,0,PP$1)=OFFSET('Game Board'!$H$8:$H$31,0,PP$1))*1)+SUMPRODUCT((OFFSET('Game Board'!$I$8:$I$31,0,PP$1)=QH13)*(OFFSET('Game Board'!$F$8:$F$31,0,PP$1)=QH15)*(OFFSET('Game Board'!$G$8:$G$31,0,PP$1)=OFFSET('Game Board'!$H$8:$H$31,0,PP$1))*1)</f>
        <v>3</v>
      </c>
      <c r="QM13" s="341">
        <f ca="1">SUMPRODUCT((OFFSET('Game Board'!$F$8:$F$31,0,PP$1)=QH13)*(OFFSET('Game Board'!$I$8:$I$31,0,PP$1)=QH12)*(OFFSET('Game Board'!$G$8:$G$31,0,PP$1)&lt;OFFSET('Game Board'!$H$8:$H$31,0,PP$1))*1)+SUMPRODUCT((OFFSET('Game Board'!$I$8:$I$31,0,PP$1)=QH13)*(OFFSET('Game Board'!$F$8:$F$31,0,PP$1)=QH12)*(OFFSET('Game Board'!$H$8:$H$31,0,PP$1)&lt;OFFSET('Game Board'!$G$8:$G$31,0,PP$1))*1)+SUMPRODUCT((OFFSET('Game Board'!$F$8:$F$31,0,PP$1)=QH13)*(OFFSET('Game Board'!$I$8:$I$31,0,PP$1)=QH14)*(OFFSET('Game Board'!$G$8:$G$31,0,PP$1)&lt;OFFSET('Game Board'!$H$8:$H$31,0,PP$1))*1)+SUMPRODUCT((OFFSET('Game Board'!$I$8:$I$31,0,PP$1)=QH13)*(OFFSET('Game Board'!$F$8:$F$31,0,PP$1)=QH14)*(OFFSET('Game Board'!$H$8:$H$31,0,PP$1)&lt;OFFSET('Game Board'!$G$8:$G$31,0,PP$1))*1)+SUMPRODUCT((OFFSET('Game Board'!$F$8:$F$31,0,PP$1)=QH13)*(OFFSET('Game Board'!$I$8:$I$31,0,PP$1)=QH15)*(OFFSET('Game Board'!$G$8:$G$31,0,PP$1)&lt;OFFSET('Game Board'!$H$8:$H$31,0,PP$1))*1)+SUMPRODUCT((OFFSET('Game Board'!$I$8:$I$31,0,PP$1)=QH13)*(OFFSET('Game Board'!$F$8:$F$31,0,PP$1)=QH15)*(OFFSET('Game Board'!$H$8:$H$31,0,PP$1)&lt;OFFSET('Game Board'!$G$8:$G$31,0,PP$1))*1)</f>
        <v>0</v>
      </c>
      <c r="QN13" s="341">
        <f ca="1">SUMIFS(OFFSET('Game Board'!$G$8:$G$31,0,PP$1),OFFSET('Game Board'!$F$8:$F$31,0,PP$1),QH13,OFFSET('Game Board'!$I$8:$I$31,0,PP$1),QH12)+SUMIFS(OFFSET('Game Board'!$G$8:$G$31,0,PP$1),OFFSET('Game Board'!$F$8:$F$31,0,PP$1),QH13,OFFSET('Game Board'!$I$8:$I$31,0,PP$1),QH14)+SUMIFS(OFFSET('Game Board'!$G$8:$G$31,0,PP$1),OFFSET('Game Board'!$F$8:$F$31,0,PP$1),QH13,OFFSET('Game Board'!$I$8:$I$31,0,PP$1),QH15)+SUMIFS(OFFSET('Game Board'!$H$8:$H$31,0,PP$1),OFFSET('Game Board'!$I$8:$I$31,0,PP$1),QH13,OFFSET('Game Board'!$F$8:$F$31,0,PP$1),QH12)+SUMIFS(OFFSET('Game Board'!$H$8:$H$31,0,PP$1),OFFSET('Game Board'!$I$8:$I$31,0,PP$1),QH13,OFFSET('Game Board'!$F$8:$F$31,0,PP$1),QH14)+SUMIFS(OFFSET('Game Board'!$H$8:$H$31,0,PP$1),OFFSET('Game Board'!$I$8:$I$31,0,PP$1),QH13,OFFSET('Game Board'!$F$8:$F$31,0,PP$1),QH15)</f>
        <v>0</v>
      </c>
      <c r="QO13" s="341">
        <f ca="1">SUMIFS(OFFSET('Game Board'!$H$8:$H$31,0,PP$1),OFFSET('Game Board'!$F$8:$F$31,0,PP$1),QH13,OFFSET('Game Board'!$I$8:$I$31,0,PP$1),QH12)+SUMIFS(OFFSET('Game Board'!$H$8:$H$31,0,PP$1),OFFSET('Game Board'!$F$8:$F$31,0,PP$1),QH13,OFFSET('Game Board'!$I$8:$I$31,0,PP$1),QH14)+SUMIFS(OFFSET('Game Board'!$H$8:$H$31,0,PP$1),OFFSET('Game Board'!$F$8:$F$31,0,PP$1),QH13,OFFSET('Game Board'!$I$8:$I$31,0,PP$1),QH15)+SUMIFS(OFFSET('Game Board'!$G$8:$G$31,0,PP$1),OFFSET('Game Board'!$I$8:$I$31,0,PP$1),QH13,OFFSET('Game Board'!$F$8:$F$31,0,PP$1),QH12)+SUMIFS(OFFSET('Game Board'!$G$8:$G$31,0,PP$1),OFFSET('Game Board'!$I$8:$I$31,0,PP$1),QH13,OFFSET('Game Board'!$F$8:$F$31,0,PP$1),QH14)+SUMIFS(OFFSET('Game Board'!$G$8:$G$31,0,PP$1),OFFSET('Game Board'!$I$8:$I$31,0,PP$1),QH13,OFFSET('Game Board'!$F$8:$F$31,0,PP$1),QH15)</f>
        <v>0</v>
      </c>
      <c r="QP13" s="341">
        <f t="shared" ca="1" si="107"/>
        <v>0</v>
      </c>
      <c r="QQ13" s="341">
        <f t="shared" ca="1" si="108"/>
        <v>3</v>
      </c>
      <c r="QR13" s="341">
        <f t="shared" ref="QR13" ca="1" si="1584">IF(QH13&lt;&gt;"",SUMPRODUCT((QG12:QG15=QG13)*(QQ12:QQ15&gt;QQ13)*1),0)</f>
        <v>0</v>
      </c>
      <c r="QS13" s="341">
        <f t="shared" ref="QS13" ca="1" si="1585">IF(QH13&lt;&gt;"",SUMPRODUCT((QR12:QR15=QR13)*(QP12:QP15&gt;QP13)*1),0)</f>
        <v>0</v>
      </c>
      <c r="QT13" s="341">
        <f t="shared" ca="1" si="111"/>
        <v>0</v>
      </c>
      <c r="QU13" s="341">
        <f t="shared" ref="QU13" ca="1" si="1586">IF(QH13&lt;&gt;"",SUMPRODUCT((QT12:QT15=QT13)*(QR12:QR15=QR13)*(QN12:QN15&gt;QN13)*1),0)</f>
        <v>0</v>
      </c>
      <c r="QV13" s="341">
        <f t="shared" ca="1" si="113"/>
        <v>1</v>
      </c>
      <c r="QW13" s="341">
        <f ca="1">SUMPRODUCT((OFFSET('Game Board'!$F$8:$F$31,0,PP$1)=QI13)*(OFFSET('Game Board'!$I$8:$I$31,0,PP$1)=QI14)*(OFFSET('Game Board'!$G$8:$G$31,0,PP$1)&gt;OFFSET('Game Board'!$H$8:$H$31,0,PP$1))*1)+SUMPRODUCT((OFFSET('Game Board'!$I$8:$I$31,0,PP$1)=QI13)*(OFFSET('Game Board'!$F$8:$F$31,0,PP$1)=QI14)*(OFFSET('Game Board'!$H$8:$H$31,0,PP$1)&gt;OFFSET('Game Board'!$G$8:$G$31,0,PP$1))*1)+SUMPRODUCT((OFFSET('Game Board'!$F$8:$F$31,0,PP$1)=QI13)*(OFFSET('Game Board'!$I$8:$I$31,0,PP$1)=QI15)*(OFFSET('Game Board'!$G$8:$G$31,0,PP$1)&gt;OFFSET('Game Board'!$H$8:$H$31,0,PP$1))*1)+SUMPRODUCT((OFFSET('Game Board'!$I$8:$I$31,0,PP$1)=QI13)*(OFFSET('Game Board'!$F$8:$F$31,0,PP$1)=QI15)*(OFFSET('Game Board'!$H$8:$H$31,0,PP$1)&gt;OFFSET('Game Board'!$G$8:$G$31,0,PP$1))*1)</f>
        <v>0</v>
      </c>
      <c r="QX13" s="341">
        <f ca="1">SUMPRODUCT((OFFSET('Game Board'!$F$8:$F$31,0,PP$1)=QI13)*(OFFSET('Game Board'!$I$8:$I$31,0,PP$1)=QI14)*(OFFSET('Game Board'!$G$8:$G$31,0,PP$1)=OFFSET('Game Board'!$H$8:$H$31,0,PP$1))*1)+SUMPRODUCT((OFFSET('Game Board'!$I$8:$I$31,0,PP$1)=QI13)*(OFFSET('Game Board'!$F$8:$F$31,0,PP$1)=QI14)*(OFFSET('Game Board'!$G$8:$G$31,0,PP$1)=OFFSET('Game Board'!$H$8:$H$31,0,PP$1))*1)+SUMPRODUCT((OFFSET('Game Board'!$F$8:$F$31,0,PP$1)=QI13)*(OFFSET('Game Board'!$I$8:$I$31,0,PP$1)=QI15)*(OFFSET('Game Board'!$G$8:$G$31,0,PP$1)=OFFSET('Game Board'!$H$8:$H$31,0,PP$1))*1)+SUMPRODUCT((OFFSET('Game Board'!$I$8:$I$31,0,PP$1)=QI13)*(OFFSET('Game Board'!$F$8:$F$31,0,PP$1)=QI15)*(OFFSET('Game Board'!$G$8:$G$31,0,PP$1)=OFFSET('Game Board'!$H$8:$H$31,0,PP$1))*1)</f>
        <v>0</v>
      </c>
      <c r="QY13" s="341">
        <f ca="1">SUMPRODUCT((OFFSET('Game Board'!$F$8:$F$31,0,PP$1)=QI13)*(OFFSET('Game Board'!$I$8:$I$31,0,PP$1)=QI14)*(OFFSET('Game Board'!$G$8:$G$31,0,PP$1)&lt;OFFSET('Game Board'!$H$8:$H$31,0,PP$1))*1)+SUMPRODUCT((OFFSET('Game Board'!$I$8:$I$31,0,PP$1)=QI13)*(OFFSET('Game Board'!$F$8:$F$31,0,PP$1)=QI14)*(OFFSET('Game Board'!$H$8:$H$31,0,PP$1)&lt;OFFSET('Game Board'!$G$8:$G$31,0,PP$1))*1)+SUMPRODUCT((OFFSET('Game Board'!$F$8:$F$31,0,PP$1)=QI13)*(OFFSET('Game Board'!$I$8:$I$31,0,PP$1)=QI15)*(OFFSET('Game Board'!$G$8:$G$31,0,PP$1)&lt;OFFSET('Game Board'!$H$8:$H$31,0,PP$1))*1)+SUMPRODUCT((OFFSET('Game Board'!$I$8:$I$31,0,PP$1)=QI13)*(OFFSET('Game Board'!$F$8:$F$31,0,PP$1)=QI15)*(OFFSET('Game Board'!$H$8:$H$31,0,PP$1)&lt;OFFSET('Game Board'!$G$8:$G$31,0,PP$1))*1)</f>
        <v>0</v>
      </c>
      <c r="QZ13" s="341">
        <f ca="1">SUMIFS(OFFSET('Game Board'!$G$8:$G$31,0,PP$1),OFFSET('Game Board'!$F$8:$F$31,0,PP$1),QI13,OFFSET('Game Board'!$I$8:$I$31,0,PP$1),QI14)+SUMIFS(OFFSET('Game Board'!$G$8:$G$31,0,PP$1),OFFSET('Game Board'!$F$8:$F$31,0,PP$1),QI13,OFFSET('Game Board'!$I$8:$I$31,0,PP$1),QI15)+SUMIFS(OFFSET('Game Board'!$H$8:$H$31,0,PP$1),OFFSET('Game Board'!$I$8:$I$31,0,PP$1),QI13,OFFSET('Game Board'!$F$8:$F$31,0,PP$1),QI14)+SUMIFS(OFFSET('Game Board'!$H$8:$H$31,0,PP$1),OFFSET('Game Board'!$I$8:$I$31,0,PP$1),QI13,OFFSET('Game Board'!$F$8:$F$31,0,PP$1),QI15)</f>
        <v>0</v>
      </c>
      <c r="RA13" s="341">
        <f ca="1">SUMIFS(OFFSET('Game Board'!$H$8:$H$31,0,PP$1),OFFSET('Game Board'!$F$8:$F$31,0,PP$1),QI13,OFFSET('Game Board'!$I$8:$I$31,0,PP$1),QI14)+SUMIFS(OFFSET('Game Board'!$H$8:$H$31,0,PP$1),OFFSET('Game Board'!$F$8:$F$31,0,PP$1),QI13,OFFSET('Game Board'!$I$8:$I$31,0,PP$1),QI15)+SUMIFS(OFFSET('Game Board'!$G$8:$G$31,0,PP$1),OFFSET('Game Board'!$I$8:$I$31,0,PP$1),QI13,OFFSET('Game Board'!$F$8:$F$31,0,PP$1),QI14)+SUMIFS(OFFSET('Game Board'!$G$8:$G$31,0,PP$1),OFFSET('Game Board'!$I$8:$I$31,0,PP$1),QI13,OFFSET('Game Board'!$F$8:$F$31,0,PP$1),QI15)</f>
        <v>0</v>
      </c>
      <c r="RB13" s="341">
        <f t="shared" ca="1" si="323"/>
        <v>0</v>
      </c>
      <c r="RC13" s="341">
        <f t="shared" ca="1" si="324"/>
        <v>0</v>
      </c>
      <c r="RD13" s="341">
        <f t="shared" ref="RD13" ca="1" si="1587">IF(QI13&lt;&gt;"",SUMPRODUCT((QG12:QG15=QG13)*(RC12:RC15&gt;RC13)*1),0)</f>
        <v>0</v>
      </c>
      <c r="RE13" s="341">
        <f t="shared" ref="RE13" ca="1" si="1588">IF(QI13&lt;&gt;"",SUMPRODUCT((RD12:RD15=RD13)*(RB12:RB15&gt;RB13)*1),0)</f>
        <v>0</v>
      </c>
      <c r="RF13" s="341">
        <f t="shared" ca="1" si="327"/>
        <v>0</v>
      </c>
      <c r="RG13" s="341">
        <f t="shared" ref="RG13" ca="1" si="1589">IF(QI13&lt;&gt;"",SUMPRODUCT((RF12:RF15=RF13)*(RD12:RD15=RD13)*(QZ12:QZ15&gt;QZ13)*1),0)</f>
        <v>0</v>
      </c>
      <c r="RH13" s="341">
        <f t="shared" ca="1" si="114"/>
        <v>1</v>
      </c>
      <c r="RI13" s="341">
        <v>0</v>
      </c>
      <c r="RJ13" s="341">
        <v>0</v>
      </c>
      <c r="RK13" s="341">
        <v>0</v>
      </c>
      <c r="RL13" s="341">
        <v>0</v>
      </c>
      <c r="RM13" s="341">
        <v>0</v>
      </c>
      <c r="RN13" s="341">
        <v>0</v>
      </c>
      <c r="RO13" s="341">
        <v>0</v>
      </c>
      <c r="RP13" s="341">
        <v>0</v>
      </c>
      <c r="RQ13" s="341">
        <v>0</v>
      </c>
      <c r="RR13" s="341">
        <v>0</v>
      </c>
      <c r="RS13" s="341">
        <v>0</v>
      </c>
      <c r="RT13" s="341">
        <f t="shared" ca="1" si="115"/>
        <v>1</v>
      </c>
      <c r="RU13" s="341">
        <f t="shared" ref="RU13" ca="1" si="1590">SUMPRODUCT((RT12:RT15=RT13)*(PW12:PW15&gt;PW13)*1)</f>
        <v>1</v>
      </c>
      <c r="RV13" s="341">
        <f t="shared" ca="1" si="117"/>
        <v>2</v>
      </c>
      <c r="RW13" s="341" t="str">
        <f t="shared" si="330"/>
        <v>Spain</v>
      </c>
      <c r="RX13" s="341">
        <f t="shared" ca="1" si="118"/>
        <v>0</v>
      </c>
      <c r="RY13" s="341">
        <f ca="1">SUMPRODUCT((OFFSET('Game Board'!$G$8:$G$31,0,RY$1)&lt;&gt;"")*(OFFSET('Game Board'!$F$8:$F$31,0,RY$1)=$C13)*(OFFSET('Game Board'!$G$8:$G$31,0,RY$1)&gt;OFFSET('Game Board'!$H$8:$H$31,0,RY$1))*1)+SUMPRODUCT((OFFSET('Game Board'!$G$8:$G$31,0,RY$1)&lt;&gt;"")*(OFFSET('Game Board'!$I$8:$I$31,0,RY$1)=$C13)*(OFFSET('Game Board'!$H$8:$H$31,0,RY$1)&gt;OFFSET('Game Board'!$G$8:$G$31,0,RY$1))*1)</f>
        <v>0</v>
      </c>
      <c r="RZ13" s="341">
        <f ca="1">SUMPRODUCT((OFFSET('Game Board'!$G$8:$G$31,0,RY$1)&lt;&gt;"")*(OFFSET('Game Board'!$F$8:$F$31,0,RY$1)=$C13)*(OFFSET('Game Board'!$G$8:$G$31,0,RY$1)=OFFSET('Game Board'!$H$8:$H$31,0,RY$1))*1)+SUMPRODUCT((OFFSET('Game Board'!$G$8:$G$31,0,RY$1)&lt;&gt;"")*(OFFSET('Game Board'!$I$8:$I$31,0,RY$1)=$C13)*(OFFSET('Game Board'!$G$8:$G$31,0,RY$1)=OFFSET('Game Board'!$H$8:$H$31,0,RY$1))*1)</f>
        <v>0</v>
      </c>
      <c r="SA13" s="341">
        <f ca="1">SUMPRODUCT((OFFSET('Game Board'!$G$8:$G$31,0,RY$1)&lt;&gt;"")*(OFFSET('Game Board'!$F$8:$F$31,0,RY$1)=$C13)*(OFFSET('Game Board'!$G$8:$G$31,0,RY$1)&lt;OFFSET('Game Board'!$H$8:$H$31,0,RY$1))*1)+SUMPRODUCT((OFFSET('Game Board'!$G$8:$G$31,0,RY$1)&lt;&gt;"")*(OFFSET('Game Board'!$I$8:$I$31,0,RY$1)=$C13)*(OFFSET('Game Board'!$H$8:$H$31,0,RY$1)&lt;OFFSET('Game Board'!$G$8:$G$31,0,RY$1))*1)</f>
        <v>0</v>
      </c>
      <c r="SB13" s="341">
        <f ca="1">SUMIF(OFFSET('Game Board'!$F$8:$F$31,0,RY$1),$C13,OFFSET('Game Board'!$G$8:$G$31,0,RY$1))+SUMIF(OFFSET('Game Board'!$I$8:$I$31,0,RY$1),$C13,OFFSET('Game Board'!$H$8:$H$31,0,RY$1))</f>
        <v>0</v>
      </c>
      <c r="SC13" s="341">
        <f ca="1">SUMIF(OFFSET('Game Board'!$F$8:$F$31,0,RY$1),$C13,OFFSET('Game Board'!$H$8:$H$31,0,RY$1))+SUMIF(OFFSET('Game Board'!$I$8:$I$31,0,RY$1),$C13,OFFSET('Game Board'!$G$8:$G$31,0,RY$1))</f>
        <v>0</v>
      </c>
      <c r="SD13" s="341">
        <f t="shared" ca="1" si="119"/>
        <v>0</v>
      </c>
      <c r="SE13" s="341">
        <f t="shared" ca="1" si="120"/>
        <v>0</v>
      </c>
      <c r="SF13" s="341">
        <f t="shared" ca="1" si="331"/>
        <v>7</v>
      </c>
      <c r="SG13" s="341">
        <f>'Tournament Setup'!$F15</f>
        <v>0</v>
      </c>
      <c r="SH13" s="341">
        <f t="shared" ref="SH13" ca="1" si="1591">RANK(SE13,SE12:SE15)</f>
        <v>1</v>
      </c>
      <c r="SI13" s="341">
        <f t="shared" ref="SI13" ca="1" si="1592">SUMPRODUCT((SH12:SH15=SH13)*(SD12:SD15&gt;SD13)*1)</f>
        <v>0</v>
      </c>
      <c r="SJ13" s="341">
        <f t="shared" ca="1" si="123"/>
        <v>1</v>
      </c>
      <c r="SK13" s="341">
        <f t="shared" ref="SK13" ca="1" si="1593">SUMPRODUCT((SH12:SH15=SH13)*(SD12:SD15=SD13)*(SB12:SB15&gt;SB13)*1)</f>
        <v>0</v>
      </c>
      <c r="SL13" s="341">
        <f t="shared" ca="1" si="125"/>
        <v>1</v>
      </c>
      <c r="SM13" s="341">
        <f t="shared" ref="SM13" ca="1" si="1594">RANK(SL13,SL12:SL15,1)+COUNTIF(SL12:SL13,SL13)-1</f>
        <v>2</v>
      </c>
      <c r="SN13" s="341">
        <v>2</v>
      </c>
      <c r="SO13" s="341" t="str">
        <f t="shared" ref="SO13" ca="1" si="1595">INDEX(RW12:RW15,MATCH(SN13,SM12:SM15,0),0)</f>
        <v>Spain</v>
      </c>
      <c r="SP13" s="341">
        <f t="shared" ref="SP13" ca="1" si="1596">INDEX(SL12:SL15,MATCH(SO13,RW12:RW15,0),0)</f>
        <v>1</v>
      </c>
      <c r="SQ13" s="341" t="str">
        <f t="shared" ref="SQ13" ca="1" si="1597">IF(SQ12&lt;&gt;"",SO13,"")</f>
        <v>Spain</v>
      </c>
      <c r="SR13" s="341" t="str">
        <f t="shared" ref="SR13" ca="1" si="1598">IF(SP14=2,SO13,"")</f>
        <v/>
      </c>
      <c r="ST13" s="341">
        <f ca="1">SUMPRODUCT((OFFSET('Game Board'!$F$8:$F$31,0,RY$1)=SQ13)*(OFFSET('Game Board'!$I$8:$I$31,0,RY$1)=SQ12)*(OFFSET('Game Board'!$G$8:$G$31,0,RY$1)&gt;OFFSET('Game Board'!$H$8:$H$31,0,RY$1))*1)+SUMPRODUCT((OFFSET('Game Board'!$I$8:$I$31,0,RY$1)=SQ13)*(OFFSET('Game Board'!$F$8:$F$31,0,RY$1)=SQ12)*(OFFSET('Game Board'!$H$8:$H$31,0,RY$1)&gt;OFFSET('Game Board'!$G$8:$G$31,0,RY$1))*1)+SUMPRODUCT((OFFSET('Game Board'!$F$8:$F$31,0,RY$1)=SQ13)*(OFFSET('Game Board'!$I$8:$I$31,0,RY$1)=SQ14)*(OFFSET('Game Board'!$G$8:$G$31,0,RY$1)&gt;OFFSET('Game Board'!$H$8:$H$31,0,RY$1))*1)+SUMPRODUCT((OFFSET('Game Board'!$I$8:$I$31,0,RY$1)=SQ13)*(OFFSET('Game Board'!$F$8:$F$31,0,RY$1)=SQ14)*(OFFSET('Game Board'!$H$8:$H$31,0,RY$1)&gt;OFFSET('Game Board'!$G$8:$G$31,0,RY$1))*1)+SUMPRODUCT((OFFSET('Game Board'!$F$8:$F$31,0,RY$1)=SQ13)*(OFFSET('Game Board'!$I$8:$I$31,0,RY$1)=SQ15)*(OFFSET('Game Board'!$G$8:$G$31,0,RY$1)&gt;OFFSET('Game Board'!$H$8:$H$31,0,RY$1))*1)+SUMPRODUCT((OFFSET('Game Board'!$I$8:$I$31,0,RY$1)=SQ13)*(OFFSET('Game Board'!$F$8:$F$31,0,RY$1)=SQ15)*(OFFSET('Game Board'!$H$8:$H$31,0,RY$1)&gt;OFFSET('Game Board'!$G$8:$G$31,0,RY$1))*1)</f>
        <v>0</v>
      </c>
      <c r="SU13" s="341">
        <f ca="1">SUMPRODUCT((OFFSET('Game Board'!$F$8:$F$31,0,RY$1)=SQ13)*(OFFSET('Game Board'!$I$8:$I$31,0,RY$1)=SQ12)*(OFFSET('Game Board'!$G$8:$G$31,0,RY$1)=OFFSET('Game Board'!$H$8:$H$31,0,RY$1))*1)+SUMPRODUCT((OFFSET('Game Board'!$I$8:$I$31,0,RY$1)=SQ13)*(OFFSET('Game Board'!$F$8:$F$31,0,RY$1)=SQ12)*(OFFSET('Game Board'!$G$8:$G$31,0,RY$1)=OFFSET('Game Board'!$H$8:$H$31,0,RY$1))*1)+SUMPRODUCT((OFFSET('Game Board'!$F$8:$F$31,0,RY$1)=SQ13)*(OFFSET('Game Board'!$I$8:$I$31,0,RY$1)=SQ14)*(OFFSET('Game Board'!$G$8:$G$31,0,RY$1)=OFFSET('Game Board'!$H$8:$H$31,0,RY$1))*1)+SUMPRODUCT((OFFSET('Game Board'!$I$8:$I$31,0,RY$1)=SQ13)*(OFFSET('Game Board'!$F$8:$F$31,0,RY$1)=SQ14)*(OFFSET('Game Board'!$G$8:$G$31,0,RY$1)=OFFSET('Game Board'!$H$8:$H$31,0,RY$1))*1)+SUMPRODUCT((OFFSET('Game Board'!$F$8:$F$31,0,RY$1)=SQ13)*(OFFSET('Game Board'!$I$8:$I$31,0,RY$1)=SQ15)*(OFFSET('Game Board'!$G$8:$G$31,0,RY$1)=OFFSET('Game Board'!$H$8:$H$31,0,RY$1))*1)+SUMPRODUCT((OFFSET('Game Board'!$I$8:$I$31,0,RY$1)=SQ13)*(OFFSET('Game Board'!$F$8:$F$31,0,RY$1)=SQ15)*(OFFSET('Game Board'!$G$8:$G$31,0,RY$1)=OFFSET('Game Board'!$H$8:$H$31,0,RY$1))*1)</f>
        <v>3</v>
      </c>
      <c r="SV13" s="341">
        <f ca="1">SUMPRODUCT((OFFSET('Game Board'!$F$8:$F$31,0,RY$1)=SQ13)*(OFFSET('Game Board'!$I$8:$I$31,0,RY$1)=SQ12)*(OFFSET('Game Board'!$G$8:$G$31,0,RY$1)&lt;OFFSET('Game Board'!$H$8:$H$31,0,RY$1))*1)+SUMPRODUCT((OFFSET('Game Board'!$I$8:$I$31,0,RY$1)=SQ13)*(OFFSET('Game Board'!$F$8:$F$31,0,RY$1)=SQ12)*(OFFSET('Game Board'!$H$8:$H$31,0,RY$1)&lt;OFFSET('Game Board'!$G$8:$G$31,0,RY$1))*1)+SUMPRODUCT((OFFSET('Game Board'!$F$8:$F$31,0,RY$1)=SQ13)*(OFFSET('Game Board'!$I$8:$I$31,0,RY$1)=SQ14)*(OFFSET('Game Board'!$G$8:$G$31,0,RY$1)&lt;OFFSET('Game Board'!$H$8:$H$31,0,RY$1))*1)+SUMPRODUCT((OFFSET('Game Board'!$I$8:$I$31,0,RY$1)=SQ13)*(OFFSET('Game Board'!$F$8:$F$31,0,RY$1)=SQ14)*(OFFSET('Game Board'!$H$8:$H$31,0,RY$1)&lt;OFFSET('Game Board'!$G$8:$G$31,0,RY$1))*1)+SUMPRODUCT((OFFSET('Game Board'!$F$8:$F$31,0,RY$1)=SQ13)*(OFFSET('Game Board'!$I$8:$I$31,0,RY$1)=SQ15)*(OFFSET('Game Board'!$G$8:$G$31,0,RY$1)&lt;OFFSET('Game Board'!$H$8:$H$31,0,RY$1))*1)+SUMPRODUCT((OFFSET('Game Board'!$I$8:$I$31,0,RY$1)=SQ13)*(OFFSET('Game Board'!$F$8:$F$31,0,RY$1)=SQ15)*(OFFSET('Game Board'!$H$8:$H$31,0,RY$1)&lt;OFFSET('Game Board'!$G$8:$G$31,0,RY$1))*1)</f>
        <v>0</v>
      </c>
      <c r="SW13" s="341">
        <f ca="1">SUMIFS(OFFSET('Game Board'!$G$8:$G$31,0,RY$1),OFFSET('Game Board'!$F$8:$F$31,0,RY$1),SQ13,OFFSET('Game Board'!$I$8:$I$31,0,RY$1),SQ12)+SUMIFS(OFFSET('Game Board'!$G$8:$G$31,0,RY$1),OFFSET('Game Board'!$F$8:$F$31,0,RY$1),SQ13,OFFSET('Game Board'!$I$8:$I$31,0,RY$1),SQ14)+SUMIFS(OFFSET('Game Board'!$G$8:$G$31,0,RY$1),OFFSET('Game Board'!$F$8:$F$31,0,RY$1),SQ13,OFFSET('Game Board'!$I$8:$I$31,0,RY$1),SQ15)+SUMIFS(OFFSET('Game Board'!$H$8:$H$31,0,RY$1),OFFSET('Game Board'!$I$8:$I$31,0,RY$1),SQ13,OFFSET('Game Board'!$F$8:$F$31,0,RY$1),SQ12)+SUMIFS(OFFSET('Game Board'!$H$8:$H$31,0,RY$1),OFFSET('Game Board'!$I$8:$I$31,0,RY$1),SQ13,OFFSET('Game Board'!$F$8:$F$31,0,RY$1),SQ14)+SUMIFS(OFFSET('Game Board'!$H$8:$H$31,0,RY$1),OFFSET('Game Board'!$I$8:$I$31,0,RY$1),SQ13,OFFSET('Game Board'!$F$8:$F$31,0,RY$1),SQ15)</f>
        <v>0</v>
      </c>
      <c r="SX13" s="341">
        <f ca="1">SUMIFS(OFFSET('Game Board'!$H$8:$H$31,0,RY$1),OFFSET('Game Board'!$F$8:$F$31,0,RY$1),SQ13,OFFSET('Game Board'!$I$8:$I$31,0,RY$1),SQ12)+SUMIFS(OFFSET('Game Board'!$H$8:$H$31,0,RY$1),OFFSET('Game Board'!$F$8:$F$31,0,RY$1),SQ13,OFFSET('Game Board'!$I$8:$I$31,0,RY$1),SQ14)+SUMIFS(OFFSET('Game Board'!$H$8:$H$31,0,RY$1),OFFSET('Game Board'!$F$8:$F$31,0,RY$1),SQ13,OFFSET('Game Board'!$I$8:$I$31,0,RY$1),SQ15)+SUMIFS(OFFSET('Game Board'!$G$8:$G$31,0,RY$1),OFFSET('Game Board'!$I$8:$I$31,0,RY$1),SQ13,OFFSET('Game Board'!$F$8:$F$31,0,RY$1),SQ12)+SUMIFS(OFFSET('Game Board'!$G$8:$G$31,0,RY$1),OFFSET('Game Board'!$I$8:$I$31,0,RY$1),SQ13,OFFSET('Game Board'!$F$8:$F$31,0,RY$1),SQ14)+SUMIFS(OFFSET('Game Board'!$G$8:$G$31,0,RY$1),OFFSET('Game Board'!$I$8:$I$31,0,RY$1),SQ13,OFFSET('Game Board'!$F$8:$F$31,0,RY$1),SQ15)</f>
        <v>0</v>
      </c>
      <c r="SY13" s="341">
        <f t="shared" ca="1" si="130"/>
        <v>0</v>
      </c>
      <c r="SZ13" s="341">
        <f t="shared" ca="1" si="131"/>
        <v>3</v>
      </c>
      <c r="TA13" s="341">
        <f t="shared" ref="TA13" ca="1" si="1599">IF(SQ13&lt;&gt;"",SUMPRODUCT((SP12:SP15=SP13)*(SZ12:SZ15&gt;SZ13)*1),0)</f>
        <v>0</v>
      </c>
      <c r="TB13" s="341">
        <f t="shared" ref="TB13" ca="1" si="1600">IF(SQ13&lt;&gt;"",SUMPRODUCT((TA12:TA15=TA13)*(SY12:SY15&gt;SY13)*1),0)</f>
        <v>0</v>
      </c>
      <c r="TC13" s="341">
        <f t="shared" ca="1" si="134"/>
        <v>0</v>
      </c>
      <c r="TD13" s="341">
        <f t="shared" ref="TD13" ca="1" si="1601">IF(SQ13&lt;&gt;"",SUMPRODUCT((TC12:TC15=TC13)*(TA12:TA15=TA13)*(SW12:SW15&gt;SW13)*1),0)</f>
        <v>0</v>
      </c>
      <c r="TE13" s="341">
        <f t="shared" ca="1" si="136"/>
        <v>1</v>
      </c>
      <c r="TF13" s="341">
        <f ca="1">SUMPRODUCT((OFFSET('Game Board'!$F$8:$F$31,0,RY$1)=SR13)*(OFFSET('Game Board'!$I$8:$I$31,0,RY$1)=SR14)*(OFFSET('Game Board'!$G$8:$G$31,0,RY$1)&gt;OFFSET('Game Board'!$H$8:$H$31,0,RY$1))*1)+SUMPRODUCT((OFFSET('Game Board'!$I$8:$I$31,0,RY$1)=SR13)*(OFFSET('Game Board'!$F$8:$F$31,0,RY$1)=SR14)*(OFFSET('Game Board'!$H$8:$H$31,0,RY$1)&gt;OFFSET('Game Board'!$G$8:$G$31,0,RY$1))*1)+SUMPRODUCT((OFFSET('Game Board'!$F$8:$F$31,0,RY$1)=SR13)*(OFFSET('Game Board'!$I$8:$I$31,0,RY$1)=SR15)*(OFFSET('Game Board'!$G$8:$G$31,0,RY$1)&gt;OFFSET('Game Board'!$H$8:$H$31,0,RY$1))*1)+SUMPRODUCT((OFFSET('Game Board'!$I$8:$I$31,0,RY$1)=SR13)*(OFFSET('Game Board'!$F$8:$F$31,0,RY$1)=SR15)*(OFFSET('Game Board'!$H$8:$H$31,0,RY$1)&gt;OFFSET('Game Board'!$G$8:$G$31,0,RY$1))*1)</f>
        <v>0</v>
      </c>
      <c r="TG13" s="341">
        <f ca="1">SUMPRODUCT((OFFSET('Game Board'!$F$8:$F$31,0,RY$1)=SR13)*(OFFSET('Game Board'!$I$8:$I$31,0,RY$1)=SR14)*(OFFSET('Game Board'!$G$8:$G$31,0,RY$1)=OFFSET('Game Board'!$H$8:$H$31,0,RY$1))*1)+SUMPRODUCT((OFFSET('Game Board'!$I$8:$I$31,0,RY$1)=SR13)*(OFFSET('Game Board'!$F$8:$F$31,0,RY$1)=SR14)*(OFFSET('Game Board'!$G$8:$G$31,0,RY$1)=OFFSET('Game Board'!$H$8:$H$31,0,RY$1))*1)+SUMPRODUCT((OFFSET('Game Board'!$F$8:$F$31,0,RY$1)=SR13)*(OFFSET('Game Board'!$I$8:$I$31,0,RY$1)=SR15)*(OFFSET('Game Board'!$G$8:$G$31,0,RY$1)=OFFSET('Game Board'!$H$8:$H$31,0,RY$1))*1)+SUMPRODUCT((OFFSET('Game Board'!$I$8:$I$31,0,RY$1)=SR13)*(OFFSET('Game Board'!$F$8:$F$31,0,RY$1)=SR15)*(OFFSET('Game Board'!$G$8:$G$31,0,RY$1)=OFFSET('Game Board'!$H$8:$H$31,0,RY$1))*1)</f>
        <v>0</v>
      </c>
      <c r="TH13" s="341">
        <f ca="1">SUMPRODUCT((OFFSET('Game Board'!$F$8:$F$31,0,RY$1)=SR13)*(OFFSET('Game Board'!$I$8:$I$31,0,RY$1)=SR14)*(OFFSET('Game Board'!$G$8:$G$31,0,RY$1)&lt;OFFSET('Game Board'!$H$8:$H$31,0,RY$1))*1)+SUMPRODUCT((OFFSET('Game Board'!$I$8:$I$31,0,RY$1)=SR13)*(OFFSET('Game Board'!$F$8:$F$31,0,RY$1)=SR14)*(OFFSET('Game Board'!$H$8:$H$31,0,RY$1)&lt;OFFSET('Game Board'!$G$8:$G$31,0,RY$1))*1)+SUMPRODUCT((OFFSET('Game Board'!$F$8:$F$31,0,RY$1)=SR13)*(OFFSET('Game Board'!$I$8:$I$31,0,RY$1)=SR15)*(OFFSET('Game Board'!$G$8:$G$31,0,RY$1)&lt;OFFSET('Game Board'!$H$8:$H$31,0,RY$1))*1)+SUMPRODUCT((OFFSET('Game Board'!$I$8:$I$31,0,RY$1)=SR13)*(OFFSET('Game Board'!$F$8:$F$31,0,RY$1)=SR15)*(OFFSET('Game Board'!$H$8:$H$31,0,RY$1)&lt;OFFSET('Game Board'!$G$8:$G$31,0,RY$1))*1)</f>
        <v>0</v>
      </c>
      <c r="TI13" s="341">
        <f ca="1">SUMIFS(OFFSET('Game Board'!$G$8:$G$31,0,RY$1),OFFSET('Game Board'!$F$8:$F$31,0,RY$1),SR13,OFFSET('Game Board'!$I$8:$I$31,0,RY$1),SR14)+SUMIFS(OFFSET('Game Board'!$G$8:$G$31,0,RY$1),OFFSET('Game Board'!$F$8:$F$31,0,RY$1),SR13,OFFSET('Game Board'!$I$8:$I$31,0,RY$1),SR15)+SUMIFS(OFFSET('Game Board'!$H$8:$H$31,0,RY$1),OFFSET('Game Board'!$I$8:$I$31,0,RY$1),SR13,OFFSET('Game Board'!$F$8:$F$31,0,RY$1),SR14)+SUMIFS(OFFSET('Game Board'!$H$8:$H$31,0,RY$1),OFFSET('Game Board'!$I$8:$I$31,0,RY$1),SR13,OFFSET('Game Board'!$F$8:$F$31,0,RY$1),SR15)</f>
        <v>0</v>
      </c>
      <c r="TJ13" s="341">
        <f ca="1">SUMIFS(OFFSET('Game Board'!$H$8:$H$31,0,RY$1),OFFSET('Game Board'!$F$8:$F$31,0,RY$1),SR13,OFFSET('Game Board'!$I$8:$I$31,0,RY$1),SR14)+SUMIFS(OFFSET('Game Board'!$H$8:$H$31,0,RY$1),OFFSET('Game Board'!$F$8:$F$31,0,RY$1),SR13,OFFSET('Game Board'!$I$8:$I$31,0,RY$1),SR15)+SUMIFS(OFFSET('Game Board'!$G$8:$G$31,0,RY$1),OFFSET('Game Board'!$I$8:$I$31,0,RY$1),SR13,OFFSET('Game Board'!$F$8:$F$31,0,RY$1),SR14)+SUMIFS(OFFSET('Game Board'!$G$8:$G$31,0,RY$1),OFFSET('Game Board'!$I$8:$I$31,0,RY$1),SR13,OFFSET('Game Board'!$F$8:$F$31,0,RY$1),SR15)</f>
        <v>0</v>
      </c>
      <c r="TK13" s="341">
        <f t="shared" ca="1" si="343"/>
        <v>0</v>
      </c>
      <c r="TL13" s="341">
        <f t="shared" ca="1" si="344"/>
        <v>0</v>
      </c>
      <c r="TM13" s="341">
        <f t="shared" ref="TM13" ca="1" si="1602">IF(SR13&lt;&gt;"",SUMPRODUCT((SP12:SP15=SP13)*(TL12:TL15&gt;TL13)*1),0)</f>
        <v>0</v>
      </c>
      <c r="TN13" s="341">
        <f t="shared" ref="TN13" ca="1" si="1603">IF(SR13&lt;&gt;"",SUMPRODUCT((TM12:TM15=TM13)*(TK12:TK15&gt;TK13)*1),0)</f>
        <v>0</v>
      </c>
      <c r="TO13" s="341">
        <f t="shared" ca="1" si="347"/>
        <v>0</v>
      </c>
      <c r="TP13" s="341">
        <f t="shared" ref="TP13" ca="1" si="1604">IF(SR13&lt;&gt;"",SUMPRODUCT((TO12:TO15=TO13)*(TM12:TM15=TM13)*(TI12:TI15&gt;TI13)*1),0)</f>
        <v>0</v>
      </c>
      <c r="TQ13" s="341">
        <f t="shared" ca="1" si="137"/>
        <v>1</v>
      </c>
      <c r="TR13" s="341">
        <v>0</v>
      </c>
      <c r="TS13" s="341">
        <v>0</v>
      </c>
      <c r="TT13" s="341">
        <v>0</v>
      </c>
      <c r="TU13" s="341">
        <v>0</v>
      </c>
      <c r="TV13" s="341">
        <v>0</v>
      </c>
      <c r="TW13" s="341">
        <v>0</v>
      </c>
      <c r="TX13" s="341">
        <v>0</v>
      </c>
      <c r="TY13" s="341">
        <v>0</v>
      </c>
      <c r="TZ13" s="341">
        <v>0</v>
      </c>
      <c r="UA13" s="341">
        <v>0</v>
      </c>
      <c r="UB13" s="341">
        <v>0</v>
      </c>
      <c r="UC13" s="341">
        <f t="shared" ca="1" si="138"/>
        <v>1</v>
      </c>
      <c r="UD13" s="341">
        <f t="shared" ref="UD13" ca="1" si="1605">SUMPRODUCT((UC12:UC15=UC13)*(SF12:SF15&gt;SF13)*1)</f>
        <v>1</v>
      </c>
      <c r="UE13" s="341">
        <f t="shared" ca="1" si="140"/>
        <v>2</v>
      </c>
      <c r="UF13" s="341" t="str">
        <f t="shared" si="350"/>
        <v>Spain</v>
      </c>
      <c r="UG13" s="341">
        <f t="shared" ca="1" si="141"/>
        <v>0</v>
      </c>
      <c r="UH13" s="341">
        <f ca="1">SUMPRODUCT((OFFSET('Game Board'!$G$8:$G$31,0,UH$1)&lt;&gt;"")*(OFFSET('Game Board'!$F$8:$F$31,0,UH$1)=$C13)*(OFFSET('Game Board'!$G$8:$G$31,0,UH$1)&gt;OFFSET('Game Board'!$H$8:$H$31,0,UH$1))*1)+SUMPRODUCT((OFFSET('Game Board'!$G$8:$G$31,0,UH$1)&lt;&gt;"")*(OFFSET('Game Board'!$I$8:$I$31,0,UH$1)=$C13)*(OFFSET('Game Board'!$H$8:$H$31,0,UH$1)&gt;OFFSET('Game Board'!$G$8:$G$31,0,UH$1))*1)</f>
        <v>0</v>
      </c>
      <c r="UI13" s="341">
        <f ca="1">SUMPRODUCT((OFFSET('Game Board'!$G$8:$G$31,0,UH$1)&lt;&gt;"")*(OFFSET('Game Board'!$F$8:$F$31,0,UH$1)=$C13)*(OFFSET('Game Board'!$G$8:$G$31,0,UH$1)=OFFSET('Game Board'!$H$8:$H$31,0,UH$1))*1)+SUMPRODUCT((OFFSET('Game Board'!$G$8:$G$31,0,UH$1)&lt;&gt;"")*(OFFSET('Game Board'!$I$8:$I$31,0,UH$1)=$C13)*(OFFSET('Game Board'!$G$8:$G$31,0,UH$1)=OFFSET('Game Board'!$H$8:$H$31,0,UH$1))*1)</f>
        <v>0</v>
      </c>
      <c r="UJ13" s="341">
        <f ca="1">SUMPRODUCT((OFFSET('Game Board'!$G$8:$G$31,0,UH$1)&lt;&gt;"")*(OFFSET('Game Board'!$F$8:$F$31,0,UH$1)=$C13)*(OFFSET('Game Board'!$G$8:$G$31,0,UH$1)&lt;OFFSET('Game Board'!$H$8:$H$31,0,UH$1))*1)+SUMPRODUCT((OFFSET('Game Board'!$G$8:$G$31,0,UH$1)&lt;&gt;"")*(OFFSET('Game Board'!$I$8:$I$31,0,UH$1)=$C13)*(OFFSET('Game Board'!$H$8:$H$31,0,UH$1)&lt;OFFSET('Game Board'!$G$8:$G$31,0,UH$1))*1)</f>
        <v>0</v>
      </c>
      <c r="UK13" s="341">
        <f ca="1">SUMIF(OFFSET('Game Board'!$F$8:$F$31,0,UH$1),$C13,OFFSET('Game Board'!$G$8:$G$31,0,UH$1))+SUMIF(OFFSET('Game Board'!$I$8:$I$31,0,UH$1),$C13,OFFSET('Game Board'!$H$8:$H$31,0,UH$1))</f>
        <v>0</v>
      </c>
      <c r="UL13" s="341">
        <f ca="1">SUMIF(OFFSET('Game Board'!$F$8:$F$31,0,UH$1),$C13,OFFSET('Game Board'!$H$8:$H$31,0,UH$1))+SUMIF(OFFSET('Game Board'!$I$8:$I$31,0,UH$1),$C13,OFFSET('Game Board'!$G$8:$G$31,0,UH$1))</f>
        <v>0</v>
      </c>
      <c r="UM13" s="341">
        <f t="shared" ca="1" si="142"/>
        <v>0</v>
      </c>
      <c r="UN13" s="341">
        <f t="shared" ca="1" si="143"/>
        <v>0</v>
      </c>
      <c r="UO13" s="341">
        <f t="shared" ca="1" si="351"/>
        <v>7</v>
      </c>
      <c r="UP13" s="341">
        <f>'Tournament Setup'!$F15</f>
        <v>0</v>
      </c>
      <c r="UQ13" s="341">
        <f t="shared" ref="UQ13" ca="1" si="1606">RANK(UN13,UN12:UN15)</f>
        <v>1</v>
      </c>
      <c r="UR13" s="341">
        <f t="shared" ref="UR13" ca="1" si="1607">SUMPRODUCT((UQ12:UQ15=UQ13)*(UM12:UM15&gt;UM13)*1)</f>
        <v>0</v>
      </c>
      <c r="US13" s="341">
        <f t="shared" ca="1" si="146"/>
        <v>1</v>
      </c>
      <c r="UT13" s="341">
        <f t="shared" ref="UT13" ca="1" si="1608">SUMPRODUCT((UQ12:UQ15=UQ13)*(UM12:UM15=UM13)*(UK12:UK15&gt;UK13)*1)</f>
        <v>0</v>
      </c>
      <c r="UU13" s="341">
        <f t="shared" ca="1" si="148"/>
        <v>1</v>
      </c>
      <c r="UV13" s="341">
        <f t="shared" ref="UV13" ca="1" si="1609">RANK(UU13,UU12:UU15,1)+COUNTIF(UU12:UU13,UU13)-1</f>
        <v>2</v>
      </c>
      <c r="UW13" s="341">
        <v>2</v>
      </c>
      <c r="UX13" s="341" t="str">
        <f t="shared" ref="UX13" ca="1" si="1610">INDEX(UF12:UF15,MATCH(UW13,UV12:UV15,0),0)</f>
        <v>Spain</v>
      </c>
      <c r="UY13" s="341">
        <f t="shared" ref="UY13" ca="1" si="1611">INDEX(UU12:UU15,MATCH(UX13,UF12:UF15,0),0)</f>
        <v>1</v>
      </c>
      <c r="UZ13" s="341" t="str">
        <f t="shared" ref="UZ13" ca="1" si="1612">IF(UZ12&lt;&gt;"",UX13,"")</f>
        <v>Spain</v>
      </c>
      <c r="VA13" s="341" t="str">
        <f t="shared" ref="VA13" ca="1" si="1613">IF(UY14=2,UX13,"")</f>
        <v/>
      </c>
      <c r="VC13" s="341">
        <f ca="1">SUMPRODUCT((OFFSET('Game Board'!$F$8:$F$31,0,UH$1)=UZ13)*(OFFSET('Game Board'!$I$8:$I$31,0,UH$1)=UZ12)*(OFFSET('Game Board'!$G$8:$G$31,0,UH$1)&gt;OFFSET('Game Board'!$H$8:$H$31,0,UH$1))*1)+SUMPRODUCT((OFFSET('Game Board'!$I$8:$I$31,0,UH$1)=UZ13)*(OFFSET('Game Board'!$F$8:$F$31,0,UH$1)=UZ12)*(OFFSET('Game Board'!$H$8:$H$31,0,UH$1)&gt;OFFSET('Game Board'!$G$8:$G$31,0,UH$1))*1)+SUMPRODUCT((OFFSET('Game Board'!$F$8:$F$31,0,UH$1)=UZ13)*(OFFSET('Game Board'!$I$8:$I$31,0,UH$1)=UZ14)*(OFFSET('Game Board'!$G$8:$G$31,0,UH$1)&gt;OFFSET('Game Board'!$H$8:$H$31,0,UH$1))*1)+SUMPRODUCT((OFFSET('Game Board'!$I$8:$I$31,0,UH$1)=UZ13)*(OFFSET('Game Board'!$F$8:$F$31,0,UH$1)=UZ14)*(OFFSET('Game Board'!$H$8:$H$31,0,UH$1)&gt;OFFSET('Game Board'!$G$8:$G$31,0,UH$1))*1)+SUMPRODUCT((OFFSET('Game Board'!$F$8:$F$31,0,UH$1)=UZ13)*(OFFSET('Game Board'!$I$8:$I$31,0,UH$1)=UZ15)*(OFFSET('Game Board'!$G$8:$G$31,0,UH$1)&gt;OFFSET('Game Board'!$H$8:$H$31,0,UH$1))*1)+SUMPRODUCT((OFFSET('Game Board'!$I$8:$I$31,0,UH$1)=UZ13)*(OFFSET('Game Board'!$F$8:$F$31,0,UH$1)=UZ15)*(OFFSET('Game Board'!$H$8:$H$31,0,UH$1)&gt;OFFSET('Game Board'!$G$8:$G$31,0,UH$1))*1)</f>
        <v>0</v>
      </c>
      <c r="VD13" s="341">
        <f ca="1">SUMPRODUCT((OFFSET('Game Board'!$F$8:$F$31,0,UH$1)=UZ13)*(OFFSET('Game Board'!$I$8:$I$31,0,UH$1)=UZ12)*(OFFSET('Game Board'!$G$8:$G$31,0,UH$1)=OFFSET('Game Board'!$H$8:$H$31,0,UH$1))*1)+SUMPRODUCT((OFFSET('Game Board'!$I$8:$I$31,0,UH$1)=UZ13)*(OFFSET('Game Board'!$F$8:$F$31,0,UH$1)=UZ12)*(OFFSET('Game Board'!$G$8:$G$31,0,UH$1)=OFFSET('Game Board'!$H$8:$H$31,0,UH$1))*1)+SUMPRODUCT((OFFSET('Game Board'!$F$8:$F$31,0,UH$1)=UZ13)*(OFFSET('Game Board'!$I$8:$I$31,0,UH$1)=UZ14)*(OFFSET('Game Board'!$G$8:$G$31,0,UH$1)=OFFSET('Game Board'!$H$8:$H$31,0,UH$1))*1)+SUMPRODUCT((OFFSET('Game Board'!$I$8:$I$31,0,UH$1)=UZ13)*(OFFSET('Game Board'!$F$8:$F$31,0,UH$1)=UZ14)*(OFFSET('Game Board'!$G$8:$G$31,0,UH$1)=OFFSET('Game Board'!$H$8:$H$31,0,UH$1))*1)+SUMPRODUCT((OFFSET('Game Board'!$F$8:$F$31,0,UH$1)=UZ13)*(OFFSET('Game Board'!$I$8:$I$31,0,UH$1)=UZ15)*(OFFSET('Game Board'!$G$8:$G$31,0,UH$1)=OFFSET('Game Board'!$H$8:$H$31,0,UH$1))*1)+SUMPRODUCT((OFFSET('Game Board'!$I$8:$I$31,0,UH$1)=UZ13)*(OFFSET('Game Board'!$F$8:$F$31,0,UH$1)=UZ15)*(OFFSET('Game Board'!$G$8:$G$31,0,UH$1)=OFFSET('Game Board'!$H$8:$H$31,0,UH$1))*1)</f>
        <v>3</v>
      </c>
      <c r="VE13" s="341">
        <f ca="1">SUMPRODUCT((OFFSET('Game Board'!$F$8:$F$31,0,UH$1)=UZ13)*(OFFSET('Game Board'!$I$8:$I$31,0,UH$1)=UZ12)*(OFFSET('Game Board'!$G$8:$G$31,0,UH$1)&lt;OFFSET('Game Board'!$H$8:$H$31,0,UH$1))*1)+SUMPRODUCT((OFFSET('Game Board'!$I$8:$I$31,0,UH$1)=UZ13)*(OFFSET('Game Board'!$F$8:$F$31,0,UH$1)=UZ12)*(OFFSET('Game Board'!$H$8:$H$31,0,UH$1)&lt;OFFSET('Game Board'!$G$8:$G$31,0,UH$1))*1)+SUMPRODUCT((OFFSET('Game Board'!$F$8:$F$31,0,UH$1)=UZ13)*(OFFSET('Game Board'!$I$8:$I$31,0,UH$1)=UZ14)*(OFFSET('Game Board'!$G$8:$G$31,0,UH$1)&lt;OFFSET('Game Board'!$H$8:$H$31,0,UH$1))*1)+SUMPRODUCT((OFFSET('Game Board'!$I$8:$I$31,0,UH$1)=UZ13)*(OFFSET('Game Board'!$F$8:$F$31,0,UH$1)=UZ14)*(OFFSET('Game Board'!$H$8:$H$31,0,UH$1)&lt;OFFSET('Game Board'!$G$8:$G$31,0,UH$1))*1)+SUMPRODUCT((OFFSET('Game Board'!$F$8:$F$31,0,UH$1)=UZ13)*(OFFSET('Game Board'!$I$8:$I$31,0,UH$1)=UZ15)*(OFFSET('Game Board'!$G$8:$G$31,0,UH$1)&lt;OFFSET('Game Board'!$H$8:$H$31,0,UH$1))*1)+SUMPRODUCT((OFFSET('Game Board'!$I$8:$I$31,0,UH$1)=UZ13)*(OFFSET('Game Board'!$F$8:$F$31,0,UH$1)=UZ15)*(OFFSET('Game Board'!$H$8:$H$31,0,UH$1)&lt;OFFSET('Game Board'!$G$8:$G$31,0,UH$1))*1)</f>
        <v>0</v>
      </c>
      <c r="VF13" s="341">
        <f ca="1">SUMIFS(OFFSET('Game Board'!$G$8:$G$31,0,UH$1),OFFSET('Game Board'!$F$8:$F$31,0,UH$1),UZ13,OFFSET('Game Board'!$I$8:$I$31,0,UH$1),UZ12)+SUMIFS(OFFSET('Game Board'!$G$8:$G$31,0,UH$1),OFFSET('Game Board'!$F$8:$F$31,0,UH$1),UZ13,OFFSET('Game Board'!$I$8:$I$31,0,UH$1),UZ14)+SUMIFS(OFFSET('Game Board'!$G$8:$G$31,0,UH$1),OFFSET('Game Board'!$F$8:$F$31,0,UH$1),UZ13,OFFSET('Game Board'!$I$8:$I$31,0,UH$1),UZ15)+SUMIFS(OFFSET('Game Board'!$H$8:$H$31,0,UH$1),OFFSET('Game Board'!$I$8:$I$31,0,UH$1),UZ13,OFFSET('Game Board'!$F$8:$F$31,0,UH$1),UZ12)+SUMIFS(OFFSET('Game Board'!$H$8:$H$31,0,UH$1),OFFSET('Game Board'!$I$8:$I$31,0,UH$1),UZ13,OFFSET('Game Board'!$F$8:$F$31,0,UH$1),UZ14)+SUMIFS(OFFSET('Game Board'!$H$8:$H$31,0,UH$1),OFFSET('Game Board'!$I$8:$I$31,0,UH$1),UZ13,OFFSET('Game Board'!$F$8:$F$31,0,UH$1),UZ15)</f>
        <v>0</v>
      </c>
      <c r="VG13" s="341">
        <f ca="1">SUMIFS(OFFSET('Game Board'!$H$8:$H$31,0,UH$1),OFFSET('Game Board'!$F$8:$F$31,0,UH$1),UZ13,OFFSET('Game Board'!$I$8:$I$31,0,UH$1),UZ12)+SUMIFS(OFFSET('Game Board'!$H$8:$H$31,0,UH$1),OFFSET('Game Board'!$F$8:$F$31,0,UH$1),UZ13,OFFSET('Game Board'!$I$8:$I$31,0,UH$1),UZ14)+SUMIFS(OFFSET('Game Board'!$H$8:$H$31,0,UH$1),OFFSET('Game Board'!$F$8:$F$31,0,UH$1),UZ13,OFFSET('Game Board'!$I$8:$I$31,0,UH$1),UZ15)+SUMIFS(OFFSET('Game Board'!$G$8:$G$31,0,UH$1),OFFSET('Game Board'!$I$8:$I$31,0,UH$1),UZ13,OFFSET('Game Board'!$F$8:$F$31,0,UH$1),UZ12)+SUMIFS(OFFSET('Game Board'!$G$8:$G$31,0,UH$1),OFFSET('Game Board'!$I$8:$I$31,0,UH$1),UZ13,OFFSET('Game Board'!$F$8:$F$31,0,UH$1),UZ14)+SUMIFS(OFFSET('Game Board'!$G$8:$G$31,0,UH$1),OFFSET('Game Board'!$I$8:$I$31,0,UH$1),UZ13,OFFSET('Game Board'!$F$8:$F$31,0,UH$1),UZ15)</f>
        <v>0</v>
      </c>
      <c r="VH13" s="341">
        <f t="shared" ca="1" si="153"/>
        <v>0</v>
      </c>
      <c r="VI13" s="341">
        <f t="shared" ca="1" si="154"/>
        <v>3</v>
      </c>
      <c r="VJ13" s="341">
        <f t="shared" ref="VJ13" ca="1" si="1614">IF(UZ13&lt;&gt;"",SUMPRODUCT((UY12:UY15=UY13)*(VI12:VI15&gt;VI13)*1),0)</f>
        <v>0</v>
      </c>
      <c r="VK13" s="341">
        <f t="shared" ref="VK13" ca="1" si="1615">IF(UZ13&lt;&gt;"",SUMPRODUCT((VJ12:VJ15=VJ13)*(VH12:VH15&gt;VH13)*1),0)</f>
        <v>0</v>
      </c>
      <c r="VL13" s="341">
        <f t="shared" ca="1" si="157"/>
        <v>0</v>
      </c>
      <c r="VM13" s="341">
        <f t="shared" ref="VM13" ca="1" si="1616">IF(UZ13&lt;&gt;"",SUMPRODUCT((VL12:VL15=VL13)*(VJ12:VJ15=VJ13)*(VF12:VF15&gt;VF13)*1),0)</f>
        <v>0</v>
      </c>
      <c r="VN13" s="341">
        <f t="shared" ca="1" si="159"/>
        <v>1</v>
      </c>
      <c r="VO13" s="341">
        <f ca="1">SUMPRODUCT((OFFSET('Game Board'!$F$8:$F$31,0,UH$1)=VA13)*(OFFSET('Game Board'!$I$8:$I$31,0,UH$1)=VA14)*(OFFSET('Game Board'!$G$8:$G$31,0,UH$1)&gt;OFFSET('Game Board'!$H$8:$H$31,0,UH$1))*1)+SUMPRODUCT((OFFSET('Game Board'!$I$8:$I$31,0,UH$1)=VA13)*(OFFSET('Game Board'!$F$8:$F$31,0,UH$1)=VA14)*(OFFSET('Game Board'!$H$8:$H$31,0,UH$1)&gt;OFFSET('Game Board'!$G$8:$G$31,0,UH$1))*1)+SUMPRODUCT((OFFSET('Game Board'!$F$8:$F$31,0,UH$1)=VA13)*(OFFSET('Game Board'!$I$8:$I$31,0,UH$1)=VA15)*(OFFSET('Game Board'!$G$8:$G$31,0,UH$1)&gt;OFFSET('Game Board'!$H$8:$H$31,0,UH$1))*1)+SUMPRODUCT((OFFSET('Game Board'!$I$8:$I$31,0,UH$1)=VA13)*(OFFSET('Game Board'!$F$8:$F$31,0,UH$1)=VA15)*(OFFSET('Game Board'!$H$8:$H$31,0,UH$1)&gt;OFFSET('Game Board'!$G$8:$G$31,0,UH$1))*1)</f>
        <v>0</v>
      </c>
      <c r="VP13" s="341">
        <f ca="1">SUMPRODUCT((OFFSET('Game Board'!$F$8:$F$31,0,UH$1)=VA13)*(OFFSET('Game Board'!$I$8:$I$31,0,UH$1)=VA14)*(OFFSET('Game Board'!$G$8:$G$31,0,UH$1)=OFFSET('Game Board'!$H$8:$H$31,0,UH$1))*1)+SUMPRODUCT((OFFSET('Game Board'!$I$8:$I$31,0,UH$1)=VA13)*(OFFSET('Game Board'!$F$8:$F$31,0,UH$1)=VA14)*(OFFSET('Game Board'!$G$8:$G$31,0,UH$1)=OFFSET('Game Board'!$H$8:$H$31,0,UH$1))*1)+SUMPRODUCT((OFFSET('Game Board'!$F$8:$F$31,0,UH$1)=VA13)*(OFFSET('Game Board'!$I$8:$I$31,0,UH$1)=VA15)*(OFFSET('Game Board'!$G$8:$G$31,0,UH$1)=OFFSET('Game Board'!$H$8:$H$31,0,UH$1))*1)+SUMPRODUCT((OFFSET('Game Board'!$I$8:$I$31,0,UH$1)=VA13)*(OFFSET('Game Board'!$F$8:$F$31,0,UH$1)=VA15)*(OFFSET('Game Board'!$G$8:$G$31,0,UH$1)=OFFSET('Game Board'!$H$8:$H$31,0,UH$1))*1)</f>
        <v>0</v>
      </c>
      <c r="VQ13" s="341">
        <f ca="1">SUMPRODUCT((OFFSET('Game Board'!$F$8:$F$31,0,UH$1)=VA13)*(OFFSET('Game Board'!$I$8:$I$31,0,UH$1)=VA14)*(OFFSET('Game Board'!$G$8:$G$31,0,UH$1)&lt;OFFSET('Game Board'!$H$8:$H$31,0,UH$1))*1)+SUMPRODUCT((OFFSET('Game Board'!$I$8:$I$31,0,UH$1)=VA13)*(OFFSET('Game Board'!$F$8:$F$31,0,UH$1)=VA14)*(OFFSET('Game Board'!$H$8:$H$31,0,UH$1)&lt;OFFSET('Game Board'!$G$8:$G$31,0,UH$1))*1)+SUMPRODUCT((OFFSET('Game Board'!$F$8:$F$31,0,UH$1)=VA13)*(OFFSET('Game Board'!$I$8:$I$31,0,UH$1)=VA15)*(OFFSET('Game Board'!$G$8:$G$31,0,UH$1)&lt;OFFSET('Game Board'!$H$8:$H$31,0,UH$1))*1)+SUMPRODUCT((OFFSET('Game Board'!$I$8:$I$31,0,UH$1)=VA13)*(OFFSET('Game Board'!$F$8:$F$31,0,UH$1)=VA15)*(OFFSET('Game Board'!$H$8:$H$31,0,UH$1)&lt;OFFSET('Game Board'!$G$8:$G$31,0,UH$1))*1)</f>
        <v>0</v>
      </c>
      <c r="VR13" s="341">
        <f ca="1">SUMIFS(OFFSET('Game Board'!$G$8:$G$31,0,UH$1),OFFSET('Game Board'!$F$8:$F$31,0,UH$1),VA13,OFFSET('Game Board'!$I$8:$I$31,0,UH$1),VA14)+SUMIFS(OFFSET('Game Board'!$G$8:$G$31,0,UH$1),OFFSET('Game Board'!$F$8:$F$31,0,UH$1),VA13,OFFSET('Game Board'!$I$8:$I$31,0,UH$1),VA15)+SUMIFS(OFFSET('Game Board'!$H$8:$H$31,0,UH$1),OFFSET('Game Board'!$I$8:$I$31,0,UH$1),VA13,OFFSET('Game Board'!$F$8:$F$31,0,UH$1),VA14)+SUMIFS(OFFSET('Game Board'!$H$8:$H$31,0,UH$1),OFFSET('Game Board'!$I$8:$I$31,0,UH$1),VA13,OFFSET('Game Board'!$F$8:$F$31,0,UH$1),VA15)</f>
        <v>0</v>
      </c>
      <c r="VS13" s="341">
        <f ca="1">SUMIFS(OFFSET('Game Board'!$H$8:$H$31,0,UH$1),OFFSET('Game Board'!$F$8:$F$31,0,UH$1),VA13,OFFSET('Game Board'!$I$8:$I$31,0,UH$1),VA14)+SUMIFS(OFFSET('Game Board'!$H$8:$H$31,0,UH$1),OFFSET('Game Board'!$F$8:$F$31,0,UH$1),VA13,OFFSET('Game Board'!$I$8:$I$31,0,UH$1),VA15)+SUMIFS(OFFSET('Game Board'!$G$8:$G$31,0,UH$1),OFFSET('Game Board'!$I$8:$I$31,0,UH$1),VA13,OFFSET('Game Board'!$F$8:$F$31,0,UH$1),VA14)+SUMIFS(OFFSET('Game Board'!$G$8:$G$31,0,UH$1),OFFSET('Game Board'!$I$8:$I$31,0,UH$1),VA13,OFFSET('Game Board'!$F$8:$F$31,0,UH$1),VA15)</f>
        <v>0</v>
      </c>
      <c r="VT13" s="341">
        <f t="shared" ca="1" si="363"/>
        <v>0</v>
      </c>
      <c r="VU13" s="341">
        <f t="shared" ca="1" si="364"/>
        <v>0</v>
      </c>
      <c r="VV13" s="341">
        <f t="shared" ref="VV13" ca="1" si="1617">IF(VA13&lt;&gt;"",SUMPRODUCT((UY12:UY15=UY13)*(VU12:VU15&gt;VU13)*1),0)</f>
        <v>0</v>
      </c>
      <c r="VW13" s="341">
        <f t="shared" ref="VW13" ca="1" si="1618">IF(VA13&lt;&gt;"",SUMPRODUCT((VV12:VV15=VV13)*(VT12:VT15&gt;VT13)*1),0)</f>
        <v>0</v>
      </c>
      <c r="VX13" s="341">
        <f t="shared" ca="1" si="367"/>
        <v>0</v>
      </c>
      <c r="VY13" s="341">
        <f t="shared" ref="VY13" ca="1" si="1619">IF(VA13&lt;&gt;"",SUMPRODUCT((VX12:VX15=VX13)*(VV12:VV15=VV13)*(VR12:VR15&gt;VR13)*1),0)</f>
        <v>0</v>
      </c>
      <c r="VZ13" s="341">
        <f t="shared" ca="1" si="160"/>
        <v>1</v>
      </c>
      <c r="WA13" s="341">
        <v>0</v>
      </c>
      <c r="WB13" s="341">
        <v>0</v>
      </c>
      <c r="WC13" s="341">
        <v>0</v>
      </c>
      <c r="WD13" s="341">
        <v>0</v>
      </c>
      <c r="WE13" s="341">
        <v>0</v>
      </c>
      <c r="WF13" s="341">
        <v>0</v>
      </c>
      <c r="WG13" s="341">
        <v>0</v>
      </c>
      <c r="WH13" s="341">
        <v>0</v>
      </c>
      <c r="WI13" s="341">
        <v>0</v>
      </c>
      <c r="WJ13" s="341">
        <v>0</v>
      </c>
      <c r="WK13" s="341">
        <v>0</v>
      </c>
      <c r="WL13" s="341">
        <f t="shared" ca="1" si="161"/>
        <v>1</v>
      </c>
      <c r="WM13" s="341">
        <f t="shared" ref="WM13" ca="1" si="1620">SUMPRODUCT((WL12:WL15=WL13)*(UO12:UO15&gt;UO13)*1)</f>
        <v>1</v>
      </c>
      <c r="WN13" s="341">
        <f t="shared" ca="1" si="163"/>
        <v>2</v>
      </c>
      <c r="WO13" s="341" t="str">
        <f t="shared" si="370"/>
        <v>Spain</v>
      </c>
      <c r="WP13" s="341">
        <f t="shared" ca="1" si="164"/>
        <v>0</v>
      </c>
      <c r="WQ13" s="341">
        <f ca="1">SUMPRODUCT((OFFSET('Game Board'!$G$8:$G$31,0,WQ$1)&lt;&gt;"")*(OFFSET('Game Board'!$F$8:$F$31,0,WQ$1)=$C13)*(OFFSET('Game Board'!$G$8:$G$31,0,WQ$1)&gt;OFFSET('Game Board'!$H$8:$H$31,0,WQ$1))*1)+SUMPRODUCT((OFFSET('Game Board'!$G$8:$G$31,0,WQ$1)&lt;&gt;"")*(OFFSET('Game Board'!$I$8:$I$31,0,WQ$1)=$C13)*(OFFSET('Game Board'!$H$8:$H$31,0,WQ$1)&gt;OFFSET('Game Board'!$G$8:$G$31,0,WQ$1))*1)</f>
        <v>0</v>
      </c>
      <c r="WR13" s="341">
        <f ca="1">SUMPRODUCT((OFFSET('Game Board'!$G$8:$G$31,0,WQ$1)&lt;&gt;"")*(OFFSET('Game Board'!$F$8:$F$31,0,WQ$1)=$C13)*(OFFSET('Game Board'!$G$8:$G$31,0,WQ$1)=OFFSET('Game Board'!$H$8:$H$31,0,WQ$1))*1)+SUMPRODUCT((OFFSET('Game Board'!$G$8:$G$31,0,WQ$1)&lt;&gt;"")*(OFFSET('Game Board'!$I$8:$I$31,0,WQ$1)=$C13)*(OFFSET('Game Board'!$G$8:$G$31,0,WQ$1)=OFFSET('Game Board'!$H$8:$H$31,0,WQ$1))*1)</f>
        <v>0</v>
      </c>
      <c r="WS13" s="341">
        <f ca="1">SUMPRODUCT((OFFSET('Game Board'!$G$8:$G$31,0,WQ$1)&lt;&gt;"")*(OFFSET('Game Board'!$F$8:$F$31,0,WQ$1)=$C13)*(OFFSET('Game Board'!$G$8:$G$31,0,WQ$1)&lt;OFFSET('Game Board'!$H$8:$H$31,0,WQ$1))*1)+SUMPRODUCT((OFFSET('Game Board'!$G$8:$G$31,0,WQ$1)&lt;&gt;"")*(OFFSET('Game Board'!$I$8:$I$31,0,WQ$1)=$C13)*(OFFSET('Game Board'!$H$8:$H$31,0,WQ$1)&lt;OFFSET('Game Board'!$G$8:$G$31,0,WQ$1))*1)</f>
        <v>0</v>
      </c>
      <c r="WT13" s="341">
        <f ca="1">SUMIF(OFFSET('Game Board'!$F$8:$F$31,0,WQ$1),$C13,OFFSET('Game Board'!$G$8:$G$31,0,WQ$1))+SUMIF(OFFSET('Game Board'!$I$8:$I$31,0,WQ$1),$C13,OFFSET('Game Board'!$H$8:$H$31,0,WQ$1))</f>
        <v>0</v>
      </c>
      <c r="WU13" s="341">
        <f ca="1">SUMIF(OFFSET('Game Board'!$F$8:$F$31,0,WQ$1),$C13,OFFSET('Game Board'!$H$8:$H$31,0,WQ$1))+SUMIF(OFFSET('Game Board'!$I$8:$I$31,0,WQ$1),$C13,OFFSET('Game Board'!$G$8:$G$31,0,WQ$1))</f>
        <v>0</v>
      </c>
      <c r="WV13" s="341">
        <f t="shared" ca="1" si="165"/>
        <v>0</v>
      </c>
      <c r="WW13" s="341">
        <f t="shared" ca="1" si="166"/>
        <v>0</v>
      </c>
      <c r="WX13" s="341">
        <f t="shared" ca="1" si="371"/>
        <v>7</v>
      </c>
      <c r="WY13" s="341">
        <f>'Tournament Setup'!$F15</f>
        <v>0</v>
      </c>
      <c r="WZ13" s="341">
        <f t="shared" ref="WZ13" ca="1" si="1621">RANK(WW13,WW12:WW15)</f>
        <v>1</v>
      </c>
      <c r="XA13" s="341">
        <f t="shared" ref="XA13" ca="1" si="1622">SUMPRODUCT((WZ12:WZ15=WZ13)*(WV12:WV15&gt;WV13)*1)</f>
        <v>0</v>
      </c>
      <c r="XB13" s="341">
        <f t="shared" ca="1" si="169"/>
        <v>1</v>
      </c>
      <c r="XC13" s="341">
        <f t="shared" ref="XC13" ca="1" si="1623">SUMPRODUCT((WZ12:WZ15=WZ13)*(WV12:WV15=WV13)*(WT12:WT15&gt;WT13)*1)</f>
        <v>0</v>
      </c>
      <c r="XD13" s="341">
        <f t="shared" ca="1" si="171"/>
        <v>1</v>
      </c>
      <c r="XE13" s="341">
        <f t="shared" ref="XE13" ca="1" si="1624">RANK(XD13,XD12:XD15,1)+COUNTIF(XD12:XD13,XD13)-1</f>
        <v>2</v>
      </c>
      <c r="XF13" s="341">
        <v>2</v>
      </c>
      <c r="XG13" s="341" t="str">
        <f t="shared" ref="XG13" ca="1" si="1625">INDEX(WO12:WO15,MATCH(XF13,XE12:XE15,0),0)</f>
        <v>Spain</v>
      </c>
      <c r="XH13" s="341">
        <f t="shared" ref="XH13" ca="1" si="1626">INDEX(XD12:XD15,MATCH(XG13,WO12:WO15,0),0)</f>
        <v>1</v>
      </c>
      <c r="XI13" s="341" t="str">
        <f t="shared" ref="XI13" ca="1" si="1627">IF(XI12&lt;&gt;"",XG13,"")</f>
        <v>Spain</v>
      </c>
      <c r="XJ13" s="341" t="str">
        <f t="shared" ref="XJ13" ca="1" si="1628">IF(XH14=2,XG13,"")</f>
        <v/>
      </c>
      <c r="XL13" s="341">
        <f ca="1">SUMPRODUCT((OFFSET('Game Board'!$F$8:$F$31,0,WQ$1)=XI13)*(OFFSET('Game Board'!$I$8:$I$31,0,WQ$1)=XI12)*(OFFSET('Game Board'!$G$8:$G$31,0,WQ$1)&gt;OFFSET('Game Board'!$H$8:$H$31,0,WQ$1))*1)+SUMPRODUCT((OFFSET('Game Board'!$I$8:$I$31,0,WQ$1)=XI13)*(OFFSET('Game Board'!$F$8:$F$31,0,WQ$1)=XI12)*(OFFSET('Game Board'!$H$8:$H$31,0,WQ$1)&gt;OFFSET('Game Board'!$G$8:$G$31,0,WQ$1))*1)+SUMPRODUCT((OFFSET('Game Board'!$F$8:$F$31,0,WQ$1)=XI13)*(OFFSET('Game Board'!$I$8:$I$31,0,WQ$1)=XI14)*(OFFSET('Game Board'!$G$8:$G$31,0,WQ$1)&gt;OFFSET('Game Board'!$H$8:$H$31,0,WQ$1))*1)+SUMPRODUCT((OFFSET('Game Board'!$I$8:$I$31,0,WQ$1)=XI13)*(OFFSET('Game Board'!$F$8:$F$31,0,WQ$1)=XI14)*(OFFSET('Game Board'!$H$8:$H$31,0,WQ$1)&gt;OFFSET('Game Board'!$G$8:$G$31,0,WQ$1))*1)+SUMPRODUCT((OFFSET('Game Board'!$F$8:$F$31,0,WQ$1)=XI13)*(OFFSET('Game Board'!$I$8:$I$31,0,WQ$1)=XI15)*(OFFSET('Game Board'!$G$8:$G$31,0,WQ$1)&gt;OFFSET('Game Board'!$H$8:$H$31,0,WQ$1))*1)+SUMPRODUCT((OFFSET('Game Board'!$I$8:$I$31,0,WQ$1)=XI13)*(OFFSET('Game Board'!$F$8:$F$31,0,WQ$1)=XI15)*(OFFSET('Game Board'!$H$8:$H$31,0,WQ$1)&gt;OFFSET('Game Board'!$G$8:$G$31,0,WQ$1))*1)</f>
        <v>0</v>
      </c>
      <c r="XM13" s="341">
        <f ca="1">SUMPRODUCT((OFFSET('Game Board'!$F$8:$F$31,0,WQ$1)=XI13)*(OFFSET('Game Board'!$I$8:$I$31,0,WQ$1)=XI12)*(OFFSET('Game Board'!$G$8:$G$31,0,WQ$1)=OFFSET('Game Board'!$H$8:$H$31,0,WQ$1))*1)+SUMPRODUCT((OFFSET('Game Board'!$I$8:$I$31,0,WQ$1)=XI13)*(OFFSET('Game Board'!$F$8:$F$31,0,WQ$1)=XI12)*(OFFSET('Game Board'!$G$8:$G$31,0,WQ$1)=OFFSET('Game Board'!$H$8:$H$31,0,WQ$1))*1)+SUMPRODUCT((OFFSET('Game Board'!$F$8:$F$31,0,WQ$1)=XI13)*(OFFSET('Game Board'!$I$8:$I$31,0,WQ$1)=XI14)*(OFFSET('Game Board'!$G$8:$G$31,0,WQ$1)=OFFSET('Game Board'!$H$8:$H$31,0,WQ$1))*1)+SUMPRODUCT((OFFSET('Game Board'!$I$8:$I$31,0,WQ$1)=XI13)*(OFFSET('Game Board'!$F$8:$F$31,0,WQ$1)=XI14)*(OFFSET('Game Board'!$G$8:$G$31,0,WQ$1)=OFFSET('Game Board'!$H$8:$H$31,0,WQ$1))*1)+SUMPRODUCT((OFFSET('Game Board'!$F$8:$F$31,0,WQ$1)=XI13)*(OFFSET('Game Board'!$I$8:$I$31,0,WQ$1)=XI15)*(OFFSET('Game Board'!$G$8:$G$31,0,WQ$1)=OFFSET('Game Board'!$H$8:$H$31,0,WQ$1))*1)+SUMPRODUCT((OFFSET('Game Board'!$I$8:$I$31,0,WQ$1)=XI13)*(OFFSET('Game Board'!$F$8:$F$31,0,WQ$1)=XI15)*(OFFSET('Game Board'!$G$8:$G$31,0,WQ$1)=OFFSET('Game Board'!$H$8:$H$31,0,WQ$1))*1)</f>
        <v>3</v>
      </c>
      <c r="XN13" s="341">
        <f ca="1">SUMPRODUCT((OFFSET('Game Board'!$F$8:$F$31,0,WQ$1)=XI13)*(OFFSET('Game Board'!$I$8:$I$31,0,WQ$1)=XI12)*(OFFSET('Game Board'!$G$8:$G$31,0,WQ$1)&lt;OFFSET('Game Board'!$H$8:$H$31,0,WQ$1))*1)+SUMPRODUCT((OFFSET('Game Board'!$I$8:$I$31,0,WQ$1)=XI13)*(OFFSET('Game Board'!$F$8:$F$31,0,WQ$1)=XI12)*(OFFSET('Game Board'!$H$8:$H$31,0,WQ$1)&lt;OFFSET('Game Board'!$G$8:$G$31,0,WQ$1))*1)+SUMPRODUCT((OFFSET('Game Board'!$F$8:$F$31,0,WQ$1)=XI13)*(OFFSET('Game Board'!$I$8:$I$31,0,WQ$1)=XI14)*(OFFSET('Game Board'!$G$8:$G$31,0,WQ$1)&lt;OFFSET('Game Board'!$H$8:$H$31,0,WQ$1))*1)+SUMPRODUCT((OFFSET('Game Board'!$I$8:$I$31,0,WQ$1)=XI13)*(OFFSET('Game Board'!$F$8:$F$31,0,WQ$1)=XI14)*(OFFSET('Game Board'!$H$8:$H$31,0,WQ$1)&lt;OFFSET('Game Board'!$G$8:$G$31,0,WQ$1))*1)+SUMPRODUCT((OFFSET('Game Board'!$F$8:$F$31,0,WQ$1)=XI13)*(OFFSET('Game Board'!$I$8:$I$31,0,WQ$1)=XI15)*(OFFSET('Game Board'!$G$8:$G$31,0,WQ$1)&lt;OFFSET('Game Board'!$H$8:$H$31,0,WQ$1))*1)+SUMPRODUCT((OFFSET('Game Board'!$I$8:$I$31,0,WQ$1)=XI13)*(OFFSET('Game Board'!$F$8:$F$31,0,WQ$1)=XI15)*(OFFSET('Game Board'!$H$8:$H$31,0,WQ$1)&lt;OFFSET('Game Board'!$G$8:$G$31,0,WQ$1))*1)</f>
        <v>0</v>
      </c>
      <c r="XO13" s="341">
        <f ca="1">SUMIFS(OFFSET('Game Board'!$G$8:$G$31,0,WQ$1),OFFSET('Game Board'!$F$8:$F$31,0,WQ$1),XI13,OFFSET('Game Board'!$I$8:$I$31,0,WQ$1),XI12)+SUMIFS(OFFSET('Game Board'!$G$8:$G$31,0,WQ$1),OFFSET('Game Board'!$F$8:$F$31,0,WQ$1),XI13,OFFSET('Game Board'!$I$8:$I$31,0,WQ$1),XI14)+SUMIFS(OFFSET('Game Board'!$G$8:$G$31,0,WQ$1),OFFSET('Game Board'!$F$8:$F$31,0,WQ$1),XI13,OFFSET('Game Board'!$I$8:$I$31,0,WQ$1),XI15)+SUMIFS(OFFSET('Game Board'!$H$8:$H$31,0,WQ$1),OFFSET('Game Board'!$I$8:$I$31,0,WQ$1),XI13,OFFSET('Game Board'!$F$8:$F$31,0,WQ$1),XI12)+SUMIFS(OFFSET('Game Board'!$H$8:$H$31,0,WQ$1),OFFSET('Game Board'!$I$8:$I$31,0,WQ$1),XI13,OFFSET('Game Board'!$F$8:$F$31,0,WQ$1),XI14)+SUMIFS(OFFSET('Game Board'!$H$8:$H$31,0,WQ$1),OFFSET('Game Board'!$I$8:$I$31,0,WQ$1),XI13,OFFSET('Game Board'!$F$8:$F$31,0,WQ$1),XI15)</f>
        <v>0</v>
      </c>
      <c r="XP13" s="341">
        <f ca="1">SUMIFS(OFFSET('Game Board'!$H$8:$H$31,0,WQ$1),OFFSET('Game Board'!$F$8:$F$31,0,WQ$1),XI13,OFFSET('Game Board'!$I$8:$I$31,0,WQ$1),XI12)+SUMIFS(OFFSET('Game Board'!$H$8:$H$31,0,WQ$1),OFFSET('Game Board'!$F$8:$F$31,0,WQ$1),XI13,OFFSET('Game Board'!$I$8:$I$31,0,WQ$1),XI14)+SUMIFS(OFFSET('Game Board'!$H$8:$H$31,0,WQ$1),OFFSET('Game Board'!$F$8:$F$31,0,WQ$1),XI13,OFFSET('Game Board'!$I$8:$I$31,0,WQ$1),XI15)+SUMIFS(OFFSET('Game Board'!$G$8:$G$31,0,WQ$1),OFFSET('Game Board'!$I$8:$I$31,0,WQ$1),XI13,OFFSET('Game Board'!$F$8:$F$31,0,WQ$1),XI12)+SUMIFS(OFFSET('Game Board'!$G$8:$G$31,0,WQ$1),OFFSET('Game Board'!$I$8:$I$31,0,WQ$1),XI13,OFFSET('Game Board'!$F$8:$F$31,0,WQ$1),XI14)+SUMIFS(OFFSET('Game Board'!$G$8:$G$31,0,WQ$1),OFFSET('Game Board'!$I$8:$I$31,0,WQ$1),XI13,OFFSET('Game Board'!$F$8:$F$31,0,WQ$1),XI15)</f>
        <v>0</v>
      </c>
      <c r="XQ13" s="341">
        <f t="shared" ca="1" si="176"/>
        <v>0</v>
      </c>
      <c r="XR13" s="341">
        <f t="shared" ca="1" si="177"/>
        <v>3</v>
      </c>
      <c r="XS13" s="341">
        <f t="shared" ref="XS13" ca="1" si="1629">IF(XI13&lt;&gt;"",SUMPRODUCT((XH12:XH15=XH13)*(XR12:XR15&gt;XR13)*1),0)</f>
        <v>0</v>
      </c>
      <c r="XT13" s="341">
        <f t="shared" ref="XT13" ca="1" si="1630">IF(XI13&lt;&gt;"",SUMPRODUCT((XS12:XS15=XS13)*(XQ12:XQ15&gt;XQ13)*1),0)</f>
        <v>0</v>
      </c>
      <c r="XU13" s="341">
        <f t="shared" ca="1" si="180"/>
        <v>0</v>
      </c>
      <c r="XV13" s="341">
        <f t="shared" ref="XV13" ca="1" si="1631">IF(XI13&lt;&gt;"",SUMPRODUCT((XU12:XU15=XU13)*(XS12:XS15=XS13)*(XO12:XO15&gt;XO13)*1),0)</f>
        <v>0</v>
      </c>
      <c r="XW13" s="341">
        <f t="shared" ca="1" si="182"/>
        <v>1</v>
      </c>
      <c r="XX13" s="341">
        <f ca="1">SUMPRODUCT((OFFSET('Game Board'!$F$8:$F$31,0,WQ$1)=XJ13)*(OFFSET('Game Board'!$I$8:$I$31,0,WQ$1)=XJ14)*(OFFSET('Game Board'!$G$8:$G$31,0,WQ$1)&gt;OFFSET('Game Board'!$H$8:$H$31,0,WQ$1))*1)+SUMPRODUCT((OFFSET('Game Board'!$I$8:$I$31,0,WQ$1)=XJ13)*(OFFSET('Game Board'!$F$8:$F$31,0,WQ$1)=XJ14)*(OFFSET('Game Board'!$H$8:$H$31,0,WQ$1)&gt;OFFSET('Game Board'!$G$8:$G$31,0,WQ$1))*1)+SUMPRODUCT((OFFSET('Game Board'!$F$8:$F$31,0,WQ$1)=XJ13)*(OFFSET('Game Board'!$I$8:$I$31,0,WQ$1)=XJ15)*(OFFSET('Game Board'!$G$8:$G$31,0,WQ$1)&gt;OFFSET('Game Board'!$H$8:$H$31,0,WQ$1))*1)+SUMPRODUCT((OFFSET('Game Board'!$I$8:$I$31,0,WQ$1)=XJ13)*(OFFSET('Game Board'!$F$8:$F$31,0,WQ$1)=XJ15)*(OFFSET('Game Board'!$H$8:$H$31,0,WQ$1)&gt;OFFSET('Game Board'!$G$8:$G$31,0,WQ$1))*1)</f>
        <v>0</v>
      </c>
      <c r="XY13" s="341">
        <f ca="1">SUMPRODUCT((OFFSET('Game Board'!$F$8:$F$31,0,WQ$1)=XJ13)*(OFFSET('Game Board'!$I$8:$I$31,0,WQ$1)=XJ14)*(OFFSET('Game Board'!$G$8:$G$31,0,WQ$1)=OFFSET('Game Board'!$H$8:$H$31,0,WQ$1))*1)+SUMPRODUCT((OFFSET('Game Board'!$I$8:$I$31,0,WQ$1)=XJ13)*(OFFSET('Game Board'!$F$8:$F$31,0,WQ$1)=XJ14)*(OFFSET('Game Board'!$G$8:$G$31,0,WQ$1)=OFFSET('Game Board'!$H$8:$H$31,0,WQ$1))*1)+SUMPRODUCT((OFFSET('Game Board'!$F$8:$F$31,0,WQ$1)=XJ13)*(OFFSET('Game Board'!$I$8:$I$31,0,WQ$1)=XJ15)*(OFFSET('Game Board'!$G$8:$G$31,0,WQ$1)=OFFSET('Game Board'!$H$8:$H$31,0,WQ$1))*1)+SUMPRODUCT((OFFSET('Game Board'!$I$8:$I$31,0,WQ$1)=XJ13)*(OFFSET('Game Board'!$F$8:$F$31,0,WQ$1)=XJ15)*(OFFSET('Game Board'!$G$8:$G$31,0,WQ$1)=OFFSET('Game Board'!$H$8:$H$31,0,WQ$1))*1)</f>
        <v>0</v>
      </c>
      <c r="XZ13" s="341">
        <f ca="1">SUMPRODUCT((OFFSET('Game Board'!$F$8:$F$31,0,WQ$1)=XJ13)*(OFFSET('Game Board'!$I$8:$I$31,0,WQ$1)=XJ14)*(OFFSET('Game Board'!$G$8:$G$31,0,WQ$1)&lt;OFFSET('Game Board'!$H$8:$H$31,0,WQ$1))*1)+SUMPRODUCT((OFFSET('Game Board'!$I$8:$I$31,0,WQ$1)=XJ13)*(OFFSET('Game Board'!$F$8:$F$31,0,WQ$1)=XJ14)*(OFFSET('Game Board'!$H$8:$H$31,0,WQ$1)&lt;OFFSET('Game Board'!$G$8:$G$31,0,WQ$1))*1)+SUMPRODUCT((OFFSET('Game Board'!$F$8:$F$31,0,WQ$1)=XJ13)*(OFFSET('Game Board'!$I$8:$I$31,0,WQ$1)=XJ15)*(OFFSET('Game Board'!$G$8:$G$31,0,WQ$1)&lt;OFFSET('Game Board'!$H$8:$H$31,0,WQ$1))*1)+SUMPRODUCT((OFFSET('Game Board'!$I$8:$I$31,0,WQ$1)=XJ13)*(OFFSET('Game Board'!$F$8:$F$31,0,WQ$1)=XJ15)*(OFFSET('Game Board'!$H$8:$H$31,0,WQ$1)&lt;OFFSET('Game Board'!$G$8:$G$31,0,WQ$1))*1)</f>
        <v>0</v>
      </c>
      <c r="YA13" s="341">
        <f ca="1">SUMIFS(OFFSET('Game Board'!$G$8:$G$31,0,WQ$1),OFFSET('Game Board'!$F$8:$F$31,0,WQ$1),XJ13,OFFSET('Game Board'!$I$8:$I$31,0,WQ$1),XJ14)+SUMIFS(OFFSET('Game Board'!$G$8:$G$31,0,WQ$1),OFFSET('Game Board'!$F$8:$F$31,0,WQ$1),XJ13,OFFSET('Game Board'!$I$8:$I$31,0,WQ$1),XJ15)+SUMIFS(OFFSET('Game Board'!$H$8:$H$31,0,WQ$1),OFFSET('Game Board'!$I$8:$I$31,0,WQ$1),XJ13,OFFSET('Game Board'!$F$8:$F$31,0,WQ$1),XJ14)+SUMIFS(OFFSET('Game Board'!$H$8:$H$31,0,WQ$1),OFFSET('Game Board'!$I$8:$I$31,0,WQ$1),XJ13,OFFSET('Game Board'!$F$8:$F$31,0,WQ$1),XJ15)</f>
        <v>0</v>
      </c>
      <c r="YB13" s="341">
        <f ca="1">SUMIFS(OFFSET('Game Board'!$H$8:$H$31,0,WQ$1),OFFSET('Game Board'!$F$8:$F$31,0,WQ$1),XJ13,OFFSET('Game Board'!$I$8:$I$31,0,WQ$1),XJ14)+SUMIFS(OFFSET('Game Board'!$H$8:$H$31,0,WQ$1),OFFSET('Game Board'!$F$8:$F$31,0,WQ$1),XJ13,OFFSET('Game Board'!$I$8:$I$31,0,WQ$1),XJ15)+SUMIFS(OFFSET('Game Board'!$G$8:$G$31,0,WQ$1),OFFSET('Game Board'!$I$8:$I$31,0,WQ$1),XJ13,OFFSET('Game Board'!$F$8:$F$31,0,WQ$1),XJ14)+SUMIFS(OFFSET('Game Board'!$G$8:$G$31,0,WQ$1),OFFSET('Game Board'!$I$8:$I$31,0,WQ$1),XJ13,OFFSET('Game Board'!$F$8:$F$31,0,WQ$1),XJ15)</f>
        <v>0</v>
      </c>
      <c r="YC13" s="341">
        <f t="shared" ca="1" si="383"/>
        <v>0</v>
      </c>
      <c r="YD13" s="341">
        <f t="shared" ca="1" si="384"/>
        <v>0</v>
      </c>
      <c r="YE13" s="341">
        <f t="shared" ref="YE13" ca="1" si="1632">IF(XJ13&lt;&gt;"",SUMPRODUCT((XH12:XH15=XH13)*(YD12:YD15&gt;YD13)*1),0)</f>
        <v>0</v>
      </c>
      <c r="YF13" s="341">
        <f t="shared" ref="YF13" ca="1" si="1633">IF(XJ13&lt;&gt;"",SUMPRODUCT((YE12:YE15=YE13)*(YC12:YC15&gt;YC13)*1),0)</f>
        <v>0</v>
      </c>
      <c r="YG13" s="341">
        <f t="shared" ca="1" si="387"/>
        <v>0</v>
      </c>
      <c r="YH13" s="341">
        <f t="shared" ref="YH13" ca="1" si="1634">IF(XJ13&lt;&gt;"",SUMPRODUCT((YG12:YG15=YG13)*(YE12:YE15=YE13)*(YA12:YA15&gt;YA13)*1),0)</f>
        <v>0</v>
      </c>
      <c r="YI13" s="341">
        <f t="shared" ca="1" si="183"/>
        <v>1</v>
      </c>
      <c r="YJ13" s="341">
        <v>0</v>
      </c>
      <c r="YK13" s="341">
        <v>0</v>
      </c>
      <c r="YL13" s="341">
        <v>0</v>
      </c>
      <c r="YM13" s="341">
        <v>0</v>
      </c>
      <c r="YN13" s="341">
        <v>0</v>
      </c>
      <c r="YO13" s="341">
        <v>0</v>
      </c>
      <c r="YP13" s="341">
        <v>0</v>
      </c>
      <c r="YQ13" s="341">
        <v>0</v>
      </c>
      <c r="YR13" s="341">
        <v>0</v>
      </c>
      <c r="YS13" s="341">
        <v>0</v>
      </c>
      <c r="YT13" s="341">
        <v>0</v>
      </c>
      <c r="YU13" s="341">
        <f t="shared" ca="1" si="184"/>
        <v>1</v>
      </c>
      <c r="YV13" s="341">
        <f t="shared" ref="YV13" ca="1" si="1635">SUMPRODUCT((YU12:YU15=YU13)*(WX12:WX15&gt;WX13)*1)</f>
        <v>1</v>
      </c>
      <c r="YW13" s="341">
        <f t="shared" ca="1" si="186"/>
        <v>2</v>
      </c>
    </row>
    <row r="14" spans="1:681" x14ac:dyDescent="0.25">
      <c r="A14" s="341">
        <f>INDEX(M4:M35,MATCH(U14,C4:C35,0),0)</f>
        <v>6</v>
      </c>
      <c r="B14" s="341">
        <f t="shared" si="824"/>
        <v>3</v>
      </c>
      <c r="C14" s="341" t="str">
        <f>'Tournament Setup'!D16</f>
        <v>Egypt</v>
      </c>
      <c r="D14" s="341">
        <f t="shared" si="187"/>
        <v>0</v>
      </c>
      <c r="E14" s="341">
        <f>SUMPRODUCT(('Game Board'!$G$8:$G$31&lt;&gt;"")*('Game Board'!$F$8:$F$31=$C14)*('Game Board'!$G$8:$G$31&gt;'Game Board'!$H$8:$H$31)*1)+SUMPRODUCT(('Game Board'!$G$8:$G$31&lt;&gt;"")*('Game Board'!$I$8:$I$31=$C14)*('Game Board'!$H$8:$H$31&gt;'Game Board'!$G$8:$G$31)*1)</f>
        <v>0</v>
      </c>
      <c r="F14" s="341">
        <f>SUMPRODUCT(('Game Board'!$G$8:$G$31&lt;&gt;"")*('Game Board'!$F$8:$F$31=$C14)*('Game Board'!$G$8:$G$31='Game Board'!$H$8:$H$31)*1)+SUMPRODUCT(('Game Board'!$G$8:$G$31&lt;&gt;"")*('Game Board'!$I$8:$I$31=$C14)*('Game Board'!$G$8:$G$31='Game Board'!$H$8:$H$31)*1)</f>
        <v>0</v>
      </c>
      <c r="G14" s="341">
        <f>SUMPRODUCT(('Game Board'!$G$8:$G$31&lt;&gt;"")*('Game Board'!$F$8:$F$31=$C14)*('Game Board'!$G$8:$G$31&lt;'Game Board'!$H$8:$H$31)*1)+SUMPRODUCT(('Game Board'!$G$8:$G$31&lt;&gt;"")*('Game Board'!$I$8:$I$31=$C14)*('Game Board'!$H$8:$H$31&lt;'Game Board'!$G$8:$G$31)*1)</f>
        <v>0</v>
      </c>
      <c r="H14" s="341">
        <f>SUMIF('Game Board'!$F$8:$F$31,$C14,'Game Board'!$G$8:$G$31)+SUMIF('Game Board'!$I$8:$I$31,$C14,'Game Board'!$H$8:$H$31)</f>
        <v>0</v>
      </c>
      <c r="I14" s="341">
        <f>SUMIF('Game Board'!$F$8:$F$31,$C14,'Game Board'!$H$8:$H$31)+SUMIF('Game Board'!$I$8:$I$31,$C14,'Game Board'!$G$8:$G$31)</f>
        <v>0</v>
      </c>
      <c r="J14" s="341">
        <f t="shared" si="188"/>
        <v>0</v>
      </c>
      <c r="K14" s="341">
        <f t="shared" si="189"/>
        <v>0</v>
      </c>
      <c r="L14" s="341">
        <f>'Tournament Setup'!$E16</f>
        <v>6</v>
      </c>
      <c r="M14" s="341">
        <f>IF('Tournament Setup'!$F16&lt;&gt;"",-'Tournament Setup'!$F16,'Tournament Setup'!$E16)</f>
        <v>6</v>
      </c>
      <c r="N14" s="341">
        <f>RANK(K14,K12:K15)</f>
        <v>1</v>
      </c>
      <c r="O14" s="341">
        <f>SUMPRODUCT((N12:N15=N14)*(J12:J15&gt;J14)*1)</f>
        <v>0</v>
      </c>
      <c r="P14" s="341">
        <f t="shared" si="190"/>
        <v>1</v>
      </c>
      <c r="Q14" s="341">
        <f>SUMPRODUCT((N12:N15=N14)*(J12:J15=J14)*(H12:H15&gt;H14)*1)</f>
        <v>0</v>
      </c>
      <c r="R14" s="341">
        <f t="shared" si="191"/>
        <v>1</v>
      </c>
      <c r="S14" s="341">
        <f>RANK(R14,R12:R15,1)+COUNTIF(R12:R14,R14)-1</f>
        <v>3</v>
      </c>
      <c r="T14" s="341">
        <v>3</v>
      </c>
      <c r="U14" s="341" t="str">
        <f t="shared" ref="U14" si="1636">INDEX(C12:C15,MATCH(T14,S12:S15,0),0)</f>
        <v>Egypt</v>
      </c>
      <c r="V14" s="341">
        <f>INDEX(R12:R15,MATCH(U14,C12:C15,0),0)</f>
        <v>1</v>
      </c>
      <c r="W14" s="341" t="str">
        <f t="shared" ref="W14:W15" si="1637">IF(AND(W13&lt;&gt;"",V14=1),U14,"")</f>
        <v>Egypt</v>
      </c>
      <c r="X14" s="341" t="str">
        <f t="shared" ref="X14" si="1638">IF(X13&lt;&gt;"",U14,"")</f>
        <v/>
      </c>
      <c r="Y14" s="341" t="str">
        <f t="shared" ref="Y14" si="1639">IF(V15=3,U14,"")</f>
        <v/>
      </c>
      <c r="Z14" s="341">
        <f>SUMPRODUCT(('Game Board'!$F$8:$F$31=W14)*('Game Board'!$I$8:$I$31=W12)*('Game Board'!$G$8:$G$31&gt;'Game Board'!$H$8:$H$31)*1)+SUMPRODUCT(('Game Board'!$I$8:$I$31=W14)*('Game Board'!$F$8:$F$31=W12)*('Game Board'!$H$8:$H$31&gt;'Game Board'!$G$8:$G$31)*1)+SUMPRODUCT(('Game Board'!$F$8:$F$31=W14)*('Game Board'!$I$8:$I$31=W13)*('Game Board'!$G$8:$G$31&gt;'Game Board'!$H$8:$H$31)*1)+SUMPRODUCT(('Game Board'!$I$8:$I$31=W14)*('Game Board'!$F$8:$F$31=W13)*('Game Board'!$H$8:$H$31&gt;'Game Board'!$G$8:$G$31)*1)+SUMPRODUCT(('Game Board'!$F$8:$F$31=W14)*('Game Board'!$I$8:$I$31=W15)*('Game Board'!$G$8:$G$31&gt;'Game Board'!$H$8:$H$31)*1)+SUMPRODUCT(('Game Board'!$I$8:$I$31=W14)*('Game Board'!$F$8:$F$31=W15)*('Game Board'!$H$8:$H$31&gt;'Game Board'!$G$8:$G$31)*1)</f>
        <v>0</v>
      </c>
      <c r="AA14" s="341">
        <f>SUMPRODUCT(('Game Board'!$F$8:$F$31=W14)*('Game Board'!$I$8:$I$31=W12)*('Game Board'!$G$8:$G$31='Game Board'!$H$8:$H$31)*1)+SUMPRODUCT(('Game Board'!$I$8:$I$31=W14)*('Game Board'!$F$8:$F$31=W12)*('Game Board'!$G$8:$G$31='Game Board'!$H$8:$H$31)*1)+SUMPRODUCT(('Game Board'!$F$8:$F$31=W14)*('Game Board'!$I$8:$I$31=W13)*('Game Board'!$G$8:$G$31='Game Board'!$H$8:$H$31)*1)+SUMPRODUCT(('Game Board'!$I$8:$I$31=W14)*('Game Board'!$F$8:$F$31=W13)*('Game Board'!$G$8:$G$31='Game Board'!$H$8:$H$31)*1)+SUMPRODUCT(('Game Board'!$F$8:$F$31=W14)*('Game Board'!$I$8:$I$31=W15)*('Game Board'!$G$8:$G$31='Game Board'!$H$8:$H$31)*1)+SUMPRODUCT(('Game Board'!$I$8:$I$31=W14)*('Game Board'!$F$8:$F$31=W15)*('Game Board'!$G$8:$G$31='Game Board'!$H$8:$H$31)*1)</f>
        <v>3</v>
      </c>
      <c r="AB14" s="341">
        <f>SUMPRODUCT(('Game Board'!$F$8:$F$31=W14)*('Game Board'!$I$8:$I$31=W12)*('Game Board'!$G$8:$G$31&lt;'Game Board'!$H$8:$H$31)*1)+SUMPRODUCT(('Game Board'!$I$8:$I$31=W14)*('Game Board'!$F$8:$F$31=W12)*('Game Board'!$H$8:$H$31&lt;'Game Board'!$G$8:$G$31)*1)+SUMPRODUCT(('Game Board'!$F$8:$F$31=W14)*('Game Board'!$I$8:$I$31=W13)*('Game Board'!$G$8:$G$31&lt;'Game Board'!$H$8:$H$31)*1)+SUMPRODUCT(('Game Board'!$I$8:$I$31=W14)*('Game Board'!$F$8:$F$31=W13)*('Game Board'!$H$8:$H$31&lt;'Game Board'!$G$8:$G$31)*1)+SUMPRODUCT(('Game Board'!$F$8:$F$31=W14)*('Game Board'!$I$8:$I$31=W15)*('Game Board'!$G$8:$G$31&lt;'Game Board'!$H$8:$H$31)*1)+SUMPRODUCT(('Game Board'!$I$8:$I$31=W14)*('Game Board'!$F$8:$F$31=W15)*('Game Board'!$H$8:$H$31&lt;'Game Board'!$G$8:$G$31)*1)</f>
        <v>0</v>
      </c>
      <c r="AC14" s="341">
        <f>SUMIFS('Game Board'!$G$8:$G$31,'Game Board'!$F$8:$F$31,W14,'Game Board'!$I$8:$I$31,W12)+SUMIFS('Game Board'!$G$8:$G$31,'Game Board'!$F$8:$F$31,W14,'Game Board'!$I$8:$I$31,W13)+SUMIFS('Game Board'!$G$8:$G$31,'Game Board'!$F$8:$F$31,W14,'Game Board'!$I$8:$I$31,W15)+SUMIFS('Game Board'!$H$8:$H$31,'Game Board'!$I$8:$I$31,W14,'Game Board'!$F$8:$F$31,W12)+SUMIFS('Game Board'!$H$8:$H$31,'Game Board'!$I$8:$I$31,W14,'Game Board'!$F$8:$F$31,W13)+SUMIFS('Game Board'!$H$8:$H$31,'Game Board'!$I$8:$I$31,W14,'Game Board'!$F$8:$F$31,W15)</f>
        <v>0</v>
      </c>
      <c r="AD14" s="341">
        <f>SUMIFS('Game Board'!$H$8:$H$31,'Game Board'!$F$8:$F$31,W14,'Game Board'!$I$8:$I$31,W12)+SUMIFS('Game Board'!$H$8:$H$31,'Game Board'!$F$8:$F$31,W14,'Game Board'!$I$8:$I$31,W13)+SUMIFS('Game Board'!$H$8:$H$31,'Game Board'!$F$8:$F$31,W14,'Game Board'!$I$8:$I$31,W15)+SUMIFS('Game Board'!$G$8:$G$31,'Game Board'!$I$8:$I$31,W14,'Game Board'!$F$8:$F$31,W12)+SUMIFS('Game Board'!$G$8:$G$31,'Game Board'!$I$8:$I$31,W14,'Game Board'!$F$8:$F$31,W13)+SUMIFS('Game Board'!$G$8:$G$31,'Game Board'!$I$8:$I$31,W14,'Game Board'!$F$8:$F$31,W15)</f>
        <v>0</v>
      </c>
      <c r="AE14" s="341">
        <f t="shared" si="192"/>
        <v>0</v>
      </c>
      <c r="AF14" s="341">
        <f t="shared" si="193"/>
        <v>3</v>
      </c>
      <c r="AG14" s="341">
        <f t="shared" ref="AG14" si="1640">IF(W14&lt;&gt;"",SUMPRODUCT((V12:V15=V14)*(AF12:AF15&gt;AF14)*1),0)</f>
        <v>0</v>
      </c>
      <c r="AH14" s="341">
        <f t="shared" ref="AH14" si="1641">IF(W14&lt;&gt;"",SUMPRODUCT((AG12:AG15=AG14)*(AE12:AE15&gt;AE14)*1),0)</f>
        <v>0</v>
      </c>
      <c r="AI14" s="341">
        <f t="shared" si="0"/>
        <v>0</v>
      </c>
      <c r="AJ14" s="341">
        <f t="shared" ref="AJ14" si="1642">IF(W14&lt;&gt;"",SUMPRODUCT((AI12:AI15=AI14)*(AG12:AG15=AG14)*(AC12:AC15&gt;AC14)*1),0)</f>
        <v>0</v>
      </c>
      <c r="AK14" s="341">
        <f t="shared" si="194"/>
        <v>1</v>
      </c>
      <c r="AL14" s="341">
        <f>SUMPRODUCT(('Game Board'!$F$8:$F$31=X14)*('Game Board'!$I$8:$I$31=X13)*('Game Board'!$G$8:$G$31&gt;'Game Board'!$H$8:$H$31)*1)+SUMPRODUCT(('Game Board'!$I$8:$I$31=X14)*('Game Board'!$F$8:$F$31=X13)*('Game Board'!$H$8:$H$31&gt;'Game Board'!$G$8:$G$31)*1)+SUMPRODUCT(('Game Board'!$F$8:$F$31=X14)*('Game Board'!$I$8:$I$31=X15)*('Game Board'!$G$8:$G$31&gt;'Game Board'!$H$8:$H$31)*1)+SUMPRODUCT(('Game Board'!$I$8:$I$31=X14)*('Game Board'!$F$8:$F$31=X15)*('Game Board'!$H$8:$H$31&gt;'Game Board'!$G$8:$G$31)*1)</f>
        <v>0</v>
      </c>
      <c r="AM14" s="341">
        <f>SUMPRODUCT(('Game Board'!$F$8:$F$31=X14)*('Game Board'!$I$8:$I$31=X13)*('Game Board'!$G$8:$G$31='Game Board'!$H$8:$H$31)*1)+SUMPRODUCT(('Game Board'!$I$8:$I$31=X14)*('Game Board'!$F$8:$F$31=X13)*('Game Board'!$G$8:$G$31='Game Board'!$H$8:$H$31)*1)+SUMPRODUCT(('Game Board'!$F$8:$F$31=X14)*('Game Board'!$I$8:$I$31=X15)*('Game Board'!$G$8:$G$31='Game Board'!$H$8:$H$31)*1)+SUMPRODUCT(('Game Board'!$I$8:$I$31=X14)*('Game Board'!$F$8:$F$31=X15)*('Game Board'!$G$8:$G$31='Game Board'!$H$8:$H$31)*1)</f>
        <v>0</v>
      </c>
      <c r="AN14" s="341">
        <f>SUMPRODUCT(('Game Board'!$F$8:$F$31=X14)*('Game Board'!$I$8:$I$31=X13)*('Game Board'!$G$8:$G$31&lt;'Game Board'!$H$8:$H$31)*1)+SUMPRODUCT(('Game Board'!$I$8:$I$31=X14)*('Game Board'!$F$8:$F$31=X13)*('Game Board'!$H$8:$H$31&lt;'Game Board'!$G$8:$G$31)*1)+SUMPRODUCT(('Game Board'!$F$8:$F$31=X14)*('Game Board'!$I$8:$I$31=X15)*('Game Board'!$G$8:$G$31&lt;'Game Board'!$H$8:$H$31)*1)+SUMPRODUCT(('Game Board'!$I$8:$I$31=X14)*('Game Board'!$F$8:$F$31=X15)*('Game Board'!$H$8:$H$31&lt;'Game Board'!$G$8:$G$31)*1)</f>
        <v>0</v>
      </c>
      <c r="AO14" s="341">
        <f>SUMIFS('Game Board'!$G$8:$G$31,'Game Board'!$F$8:$F$31,X14,'Game Board'!$I$8:$I$31,X13)+SUMIFS('Game Board'!$G$8:$G$31,'Game Board'!$F$8:$F$31,X14,'Game Board'!$I$8:$I$31,X15)+SUMIFS('Game Board'!$H$8:$H$31,'Game Board'!$I$8:$I$31,X14,'Game Board'!$F$8:$F$31,X13)+SUMIFS('Game Board'!$H$8:$H$31,'Game Board'!$I$8:$I$31,X14,'Game Board'!$F$8:$F$31,X15)</f>
        <v>0</v>
      </c>
      <c r="AP14" s="341">
        <f>SUMIFS('Game Board'!$H$8:$H$31,'Game Board'!$F$8:$F$31,X14,'Game Board'!$I$8:$I$31,X13)+SUMIFS('Game Board'!$H$8:$H$31,'Game Board'!$F$8:$F$31,X14,'Game Board'!$I$8:$I$31,X15)+SUMIFS('Game Board'!$G$8:$G$31,'Game Board'!$I$8:$I$31,X14,'Game Board'!$F$8:$F$31,X13)+SUMIFS('Game Board'!$G$8:$G$31,'Game Board'!$I$8:$I$31,X14,'Game Board'!$F$8:$F$31,X15)</f>
        <v>0</v>
      </c>
      <c r="AQ14" s="341">
        <f t="shared" si="195"/>
        <v>0</v>
      </c>
      <c r="AR14" s="341">
        <f t="shared" si="196"/>
        <v>0</v>
      </c>
      <c r="AS14" s="341">
        <f t="shared" ref="AS14" si="1643">IF(X14&lt;&gt;"",SUMPRODUCT((V12:V15=V14)*(AR12:AR15&gt;AR14)*1),0)</f>
        <v>0</v>
      </c>
      <c r="AT14" s="341">
        <f t="shared" ref="AT14" si="1644">IF(X14&lt;&gt;"",SUMPRODUCT((AS12:AS15=AS14)*(AQ12:AQ15&gt;AQ14)*1),0)</f>
        <v>0</v>
      </c>
      <c r="AU14" s="341">
        <f t="shared" si="197"/>
        <v>0</v>
      </c>
      <c r="AV14" s="341">
        <f t="shared" ref="AV14" si="1645">IF(X14&lt;&gt;"",SUMPRODUCT((AU12:AU15=AU14)*(AS12:AS15=AS14)*(AO12:AO15&gt;AO14)*1),0)</f>
        <v>0</v>
      </c>
      <c r="AW14" s="341">
        <f t="shared" si="198"/>
        <v>1</v>
      </c>
      <c r="AX14" s="341">
        <f>SUMPRODUCT(('Game Board'!$F$8:$F$31=Y14)*('Game Board'!$I$8:$I$31=Y15)*('Game Board'!$G$8:$G$31&gt;'Game Board'!$H$8:$H$31)*1)+SUMPRODUCT(('Game Board'!$I$8:$I$31=Y14)*('Game Board'!$F$8:$F$31=Y15)*('Game Board'!$H$8:$H$31&gt;'Game Board'!$G$8:$G$31)*1)</f>
        <v>0</v>
      </c>
      <c r="AY14" s="341">
        <f>SUMPRODUCT(('Game Board'!$F$8:$F$31=Y14)*('Game Board'!$I$8:$I$31=Y15)*('Game Board'!$G$8:$G$31='Game Board'!$H$8:$H$31)*1)+SUMPRODUCT(('Game Board'!$I$8:$I$31=Y14)*('Game Board'!$F$8:$F$31=Y15)*('Game Board'!$H$8:$H$31='Game Board'!$G$8:$G$31)*1)</f>
        <v>0</v>
      </c>
      <c r="AZ14" s="341">
        <f>SUMPRODUCT(('Game Board'!$F$8:$F$31=Y14)*('Game Board'!$I$8:$I$31=Y15)*('Game Board'!$G$8:$G$31&lt;'Game Board'!$H$8:$H$31)*1)+SUMPRODUCT(('Game Board'!$I$8:$I$31=Y14)*('Game Board'!$F$8:$F$31=Y15)*('Game Board'!$H$8:$H$31&lt;'Game Board'!$G$8:$G$31)*1)</f>
        <v>0</v>
      </c>
      <c r="BA14" s="341">
        <f>SUMIFS('Game Board'!$G$8:$G$31,'Game Board'!$F$8:$F$31,Y14,'Game Board'!$I$8:$I$31,Y15)+SUMIFS('Game Board'!$H$8:$H$31,'Game Board'!$I$8:$I$31,Y14,'Game Board'!$F$8:$F$31,Y15)</f>
        <v>0</v>
      </c>
      <c r="BB14" s="341">
        <f>SUMIFS('Game Board'!$H$8:$H$31,'Game Board'!$F$8:$F$31,Y14,'Game Board'!$I$8:$I$31,Y15)+SUMIFS('Game Board'!$G$8:$G$31,'Game Board'!$I$8:$I$31,Y14,'Game Board'!$F$8:$F$31,Y15)</f>
        <v>0</v>
      </c>
      <c r="BC14" s="341">
        <f t="shared" ref="BC14:BC15" si="1646">BA14-BB14</f>
        <v>0</v>
      </c>
      <c r="BD14" s="341">
        <f t="shared" ref="BD14:BD15" si="1647">AY14*1+AX14*3</f>
        <v>0</v>
      </c>
      <c r="BE14" s="341">
        <f t="shared" ref="BE14" si="1648">IF(Y14&lt;&gt;"",SUMPRODUCT((AH12:AH15=AH14)*(BD12:BD15&gt;BD14)*1),0)</f>
        <v>0</v>
      </c>
      <c r="BF14" s="341">
        <f t="shared" ref="BF14" si="1649">IF(Y14&lt;&gt;"",SUMPRODUCT((BE12:BE15=BE14)*(BC12:BC15&gt;BC14)*1),0)</f>
        <v>0</v>
      </c>
      <c r="BG14" s="341">
        <f t="shared" ref="BG14:BG15" si="1650">BE14+BF14</f>
        <v>0</v>
      </c>
      <c r="BH14" s="341">
        <f t="shared" ref="BH14" si="1651">IF(Y14&lt;&gt;"",SUMPRODUCT((BG12:BG15=BG14)*(BE12:BE15=BE14)*(BA12:BA15&gt;BA14)*1),0)</f>
        <v>0</v>
      </c>
      <c r="BI14" s="341">
        <f t="shared" si="392"/>
        <v>1</v>
      </c>
      <c r="BJ14" s="341">
        <f>SUMPRODUCT((BI12:BI15=BI14)*(A12:A15&gt;A14)*1)</f>
        <v>2</v>
      </c>
      <c r="BK14" s="341">
        <f t="shared" si="199"/>
        <v>3</v>
      </c>
      <c r="BL14" s="341" t="str">
        <f t="shared" si="200"/>
        <v>Egypt</v>
      </c>
      <c r="BM14" s="341">
        <f t="shared" ca="1" si="201"/>
        <v>0</v>
      </c>
      <c r="BN14" s="341">
        <f ca="1">SUMPRODUCT((OFFSET('Game Board'!$G$8:$G$31,0,BN$1)&lt;&gt;"")*(OFFSET('Game Board'!$F$8:$F$31,0,BN$1)=$C14)*(OFFSET('Game Board'!$G$8:$G$31,0,BN$1)&gt;OFFSET('Game Board'!$H$8:$H$31,0,BN$1))*1)+SUMPRODUCT((OFFSET('Game Board'!$G$8:$G$31,0,BN$1)&lt;&gt;"")*(OFFSET('Game Board'!$I$8:$I$31,0,BN$1)=$C14)*(OFFSET('Game Board'!$H$8:$H$31,0,BN$1)&gt;OFFSET('Game Board'!$G$8:$G$31,0,BN$1))*1)</f>
        <v>0</v>
      </c>
      <c r="BO14" s="341">
        <f ca="1">SUMPRODUCT((OFFSET('Game Board'!$G$8:$G$31,0,BN$1)&lt;&gt;"")*(OFFSET('Game Board'!$F$8:$F$31,0,BN$1)=$C14)*(OFFSET('Game Board'!$G$8:$G$31,0,BN$1)=OFFSET('Game Board'!$H$8:$H$31,0,BN$1))*1)+SUMPRODUCT((OFFSET('Game Board'!$G$8:$G$31,0,BN$1)&lt;&gt;"")*(OFFSET('Game Board'!$I$8:$I$31,0,BN$1)=$C14)*(OFFSET('Game Board'!$G$8:$G$31,0,BN$1)=OFFSET('Game Board'!$H$8:$H$31,0,BN$1))*1)</f>
        <v>0</v>
      </c>
      <c r="BP14" s="341">
        <f ca="1">SUMPRODUCT((OFFSET('Game Board'!$G$8:$G$31,0,BN$1)&lt;&gt;"")*(OFFSET('Game Board'!$F$8:$F$31,0,BN$1)=$C14)*(OFFSET('Game Board'!$G$8:$G$31,0,BN$1)&lt;OFFSET('Game Board'!$H$8:$H$31,0,BN$1))*1)+SUMPRODUCT((OFFSET('Game Board'!$G$8:$G$31,0,BN$1)&lt;&gt;"")*(OFFSET('Game Board'!$I$8:$I$31,0,BN$1)=$C14)*(OFFSET('Game Board'!$H$8:$H$31,0,BN$1)&lt;OFFSET('Game Board'!$G$8:$G$31,0,BN$1))*1)</f>
        <v>0</v>
      </c>
      <c r="BQ14" s="341">
        <f ca="1">SUMIF(OFFSET('Game Board'!$F$8:$F$31,0,BN$1),$C14,OFFSET('Game Board'!$G$8:$G$31,0,BN$1))+SUMIF(OFFSET('Game Board'!$I$8:$I$31,0,BN$1),$C14,OFFSET('Game Board'!$H$8:$H$31,0,BN$1))</f>
        <v>0</v>
      </c>
      <c r="BR14" s="341">
        <f ca="1">SUMIF(OFFSET('Game Board'!$F$8:$F$31,0,BN$1),$C14,OFFSET('Game Board'!$H$8:$H$31,0,BN$1))+SUMIF(OFFSET('Game Board'!$I$8:$I$31,0,BN$1),$C14,OFFSET('Game Board'!$G$8:$G$31,0,BN$1))</f>
        <v>0</v>
      </c>
      <c r="BS14" s="341">
        <f t="shared" ca="1" si="202"/>
        <v>0</v>
      </c>
      <c r="BT14" s="341">
        <f t="shared" ca="1" si="203"/>
        <v>0</v>
      </c>
      <c r="BU14" s="341">
        <f t="shared" ca="1" si="204"/>
        <v>6</v>
      </c>
      <c r="BV14" s="341">
        <f>'Tournament Setup'!$F16</f>
        <v>0</v>
      </c>
      <c r="BW14" s="341">
        <f ca="1">RANK(BT14,BT12:BT15)</f>
        <v>1</v>
      </c>
      <c r="BX14" s="341">
        <f ca="1">SUMPRODUCT((BW12:BW15=BW14)*(BS12:BS15&gt;BS14)*1)</f>
        <v>0</v>
      </c>
      <c r="BY14" s="341">
        <f t="shared" ca="1" si="205"/>
        <v>1</v>
      </c>
      <c r="BZ14" s="341">
        <f ca="1">SUMPRODUCT((BW12:BW15=BW14)*(BS12:BS15=BS14)*(BQ12:BQ15&gt;BQ14)*1)</f>
        <v>0</v>
      </c>
      <c r="CA14" s="341">
        <f t="shared" ca="1" si="206"/>
        <v>1</v>
      </c>
      <c r="CB14" s="341">
        <f ca="1">RANK(CA14,CA12:CA15,1)+COUNTIF(CA12:CA14,CA14)-1</f>
        <v>3</v>
      </c>
      <c r="CC14" s="341">
        <v>3</v>
      </c>
      <c r="CD14" s="341" t="str">
        <f t="shared" ref="CD14" ca="1" si="1652">INDEX(BL12:BL15,MATCH(CC14,CB12:CB15,0),0)</f>
        <v>Egypt</v>
      </c>
      <c r="CE14" s="341">
        <f ca="1">INDEX(CA12:CA15,MATCH(CD14,BL12:BL15,0),0)</f>
        <v>1</v>
      </c>
      <c r="CF14" s="341" t="str">
        <f t="shared" ref="CF14:CF15" ca="1" si="1653">IF(AND(CF13&lt;&gt;"",CE14=1),CD14,"")</f>
        <v>Egypt</v>
      </c>
      <c r="CG14" s="341" t="str">
        <f t="shared" ref="CG14" ca="1" si="1654">IF(CG13&lt;&gt;"",CD14,"")</f>
        <v/>
      </c>
      <c r="CH14" s="341" t="str">
        <f t="shared" ref="CH14" ca="1" si="1655">IF(CE15=3,CD14,"")</f>
        <v/>
      </c>
      <c r="CI14" s="341">
        <f ca="1">SUMPRODUCT((OFFSET('Game Board'!$F$8:$F$31,0,BN$1)=CF14)*(OFFSET('Game Board'!$I$8:$I$31,0,BN$1)=CF12)*(OFFSET('Game Board'!$G$8:$G$31,0,BN$1)&gt;OFFSET('Game Board'!$H$8:$H$31,0,BN$1))*1)+SUMPRODUCT((OFFSET('Game Board'!$I$8:$I$31,0,BN$1)=CF14)*(OFFSET('Game Board'!$F$8:$F$31,0,BN$1)=CF12)*(OFFSET('Game Board'!$H$8:$H$31,0,BN$1)&gt;OFFSET('Game Board'!$G$8:$G$31,0,BN$1))*1)+SUMPRODUCT((OFFSET('Game Board'!$F$8:$F$31,0,BN$1)=CF14)*(OFFSET('Game Board'!$I$8:$I$31,0,BN$1)=CF13)*(OFFSET('Game Board'!$G$8:$G$31,0,BN$1)&gt;OFFSET('Game Board'!$H$8:$H$31,0,BN$1))*1)+SUMPRODUCT((OFFSET('Game Board'!$I$8:$I$31,0,BN$1)=CF14)*(OFFSET('Game Board'!$F$8:$F$31,0,BN$1)=CF13)*(OFFSET('Game Board'!$H$8:$H$31,0,BN$1)&gt;OFFSET('Game Board'!$G$8:$G$31,0,BN$1))*1)+SUMPRODUCT((OFFSET('Game Board'!$F$8:$F$31,0,BN$1)=CF14)*(OFFSET('Game Board'!$I$8:$I$31,0,BN$1)=CF15)*(OFFSET('Game Board'!$G$8:$G$31,0,BN$1)&gt;OFFSET('Game Board'!$H$8:$H$31,0,BN$1))*1)+SUMPRODUCT((OFFSET('Game Board'!$I$8:$I$31,0,BN$1)=CF14)*(OFFSET('Game Board'!$F$8:$F$31,0,BN$1)=CF15)*(OFFSET('Game Board'!$H$8:$H$31,0,BN$1)&gt;OFFSET('Game Board'!$G$8:$G$31,0,BN$1))*1)</f>
        <v>0</v>
      </c>
      <c r="CJ14" s="341">
        <f ca="1">SUMPRODUCT((OFFSET('Game Board'!$F$8:$F$31,0,BN$1)=CF14)*(OFFSET('Game Board'!$I$8:$I$31,0,BN$1)=CF12)*(OFFSET('Game Board'!$G$8:$G$31,0,BN$1)=OFFSET('Game Board'!$H$8:$H$31,0,BN$1))*1)+SUMPRODUCT((OFFSET('Game Board'!$I$8:$I$31,0,BN$1)=CF14)*(OFFSET('Game Board'!$F$8:$F$31,0,BN$1)=CF12)*(OFFSET('Game Board'!$G$8:$G$31,0,BN$1)=OFFSET('Game Board'!$H$8:$H$31,0,BN$1))*1)+SUMPRODUCT((OFFSET('Game Board'!$F$8:$F$31,0,BN$1)=CF14)*(OFFSET('Game Board'!$I$8:$I$31,0,BN$1)=CF13)*(OFFSET('Game Board'!$G$8:$G$31,0,BN$1)=OFFSET('Game Board'!$H$8:$H$31,0,BN$1))*1)+SUMPRODUCT((OFFSET('Game Board'!$I$8:$I$31,0,BN$1)=CF14)*(OFFSET('Game Board'!$F$8:$F$31,0,BN$1)=CF13)*(OFFSET('Game Board'!$G$8:$G$31,0,BN$1)=OFFSET('Game Board'!$H$8:$H$31,0,BN$1))*1)+SUMPRODUCT((OFFSET('Game Board'!$F$8:$F$31,0,BN$1)=CF14)*(OFFSET('Game Board'!$I$8:$I$31,0,BN$1)=CF15)*(OFFSET('Game Board'!$G$8:$G$31,0,BN$1)=OFFSET('Game Board'!$H$8:$H$31,0,BN$1))*1)+SUMPRODUCT((OFFSET('Game Board'!$I$8:$I$31,0,BN$1)=CF14)*(OFFSET('Game Board'!$F$8:$F$31,0,BN$1)=CF15)*(OFFSET('Game Board'!$G$8:$G$31,0,BN$1)=OFFSET('Game Board'!$H$8:$H$31,0,BN$1))*1)</f>
        <v>3</v>
      </c>
      <c r="CK14" s="341">
        <f ca="1">SUMPRODUCT((OFFSET('Game Board'!$F$8:$F$31,0,BN$1)=CF14)*(OFFSET('Game Board'!$I$8:$I$31,0,BN$1)=CF12)*(OFFSET('Game Board'!$G$8:$G$31,0,BN$1)&lt;OFFSET('Game Board'!$H$8:$H$31,0,BN$1))*1)+SUMPRODUCT((OFFSET('Game Board'!$I$8:$I$31,0,BN$1)=CF14)*(OFFSET('Game Board'!$F$8:$F$31,0,BN$1)=CF12)*(OFFSET('Game Board'!$H$8:$H$31,0,BN$1)&lt;OFFSET('Game Board'!$G$8:$G$31,0,BN$1))*1)+SUMPRODUCT((OFFSET('Game Board'!$F$8:$F$31,0,BN$1)=CF14)*(OFFSET('Game Board'!$I$8:$I$31,0,BN$1)=CF13)*(OFFSET('Game Board'!$G$8:$G$31,0,BN$1)&lt;OFFSET('Game Board'!$H$8:$H$31,0,BN$1))*1)+SUMPRODUCT((OFFSET('Game Board'!$I$8:$I$31,0,BN$1)=CF14)*(OFFSET('Game Board'!$F$8:$F$31,0,BN$1)=CF13)*(OFFSET('Game Board'!$H$8:$H$31,0,BN$1)&lt;OFFSET('Game Board'!$G$8:$G$31,0,BN$1))*1)+SUMPRODUCT((OFFSET('Game Board'!$F$8:$F$31,0,BN$1)=CF14)*(OFFSET('Game Board'!$I$8:$I$31,0,BN$1)=CF15)*(OFFSET('Game Board'!$G$8:$G$31,0,BN$1)&lt;OFFSET('Game Board'!$H$8:$H$31,0,BN$1))*1)+SUMPRODUCT((OFFSET('Game Board'!$I$8:$I$31,0,BN$1)=CF14)*(OFFSET('Game Board'!$F$8:$F$31,0,BN$1)=CF15)*(OFFSET('Game Board'!$H$8:$H$31,0,BN$1)&lt;OFFSET('Game Board'!$G$8:$G$31,0,BN$1))*1)</f>
        <v>0</v>
      </c>
      <c r="CL14" s="341">
        <f ca="1">SUMIFS(OFFSET('Game Board'!$G$8:$G$31,0,BN$1),OFFSET('Game Board'!$F$8:$F$31,0,BN$1),CF14,OFFSET('Game Board'!$I$8:$I$31,0,BN$1),CF12)+SUMIFS(OFFSET('Game Board'!$G$8:$G$31,0,BN$1),OFFSET('Game Board'!$F$8:$F$31,0,BN$1),CF14,OFFSET('Game Board'!$I$8:$I$31,0,BN$1),CF13)+SUMIFS(OFFSET('Game Board'!$G$8:$G$31,0,BN$1),OFFSET('Game Board'!$F$8:$F$31,0,BN$1),CF14,OFFSET('Game Board'!$I$8:$I$31,0,BN$1),CF15)+SUMIFS(OFFSET('Game Board'!$H$8:$H$31,0,BN$1),OFFSET('Game Board'!$I$8:$I$31,0,BN$1),CF14,OFFSET('Game Board'!$F$8:$F$31,0,BN$1),CF12)+SUMIFS(OFFSET('Game Board'!$H$8:$H$31,0,BN$1),OFFSET('Game Board'!$I$8:$I$31,0,BN$1),CF14,OFFSET('Game Board'!$F$8:$F$31,0,BN$1),CF13)+SUMIFS(OFFSET('Game Board'!$H$8:$H$31,0,BN$1),OFFSET('Game Board'!$I$8:$I$31,0,BN$1),CF14,OFFSET('Game Board'!$F$8:$F$31,0,BN$1),CF15)</f>
        <v>0</v>
      </c>
      <c r="CM14" s="341">
        <f ca="1">SUMIFS(OFFSET('Game Board'!$H$8:$H$31,0,BN$1),OFFSET('Game Board'!$F$8:$F$31,0,BN$1),CF14,OFFSET('Game Board'!$I$8:$I$31,0,BN$1),CF12)+SUMIFS(OFFSET('Game Board'!$H$8:$H$31,0,BN$1),OFFSET('Game Board'!$F$8:$F$31,0,BN$1),CF14,OFFSET('Game Board'!$I$8:$I$31,0,BN$1),CF13)+SUMIFS(OFFSET('Game Board'!$H$8:$H$31,0,BN$1),OFFSET('Game Board'!$F$8:$F$31,0,BN$1),CF14,OFFSET('Game Board'!$I$8:$I$31,0,BN$1),CF15)+SUMIFS(OFFSET('Game Board'!$G$8:$G$31,0,BN$1),OFFSET('Game Board'!$I$8:$I$31,0,BN$1),CF14,OFFSET('Game Board'!$F$8:$F$31,0,BN$1),CF12)+SUMIFS(OFFSET('Game Board'!$G$8:$G$31,0,BN$1),OFFSET('Game Board'!$I$8:$I$31,0,BN$1),CF14,OFFSET('Game Board'!$F$8:$F$31,0,BN$1),CF13)+SUMIFS(OFFSET('Game Board'!$G$8:$G$31,0,BN$1),OFFSET('Game Board'!$I$8:$I$31,0,BN$1),CF14,OFFSET('Game Board'!$F$8:$F$31,0,BN$1),CF15)</f>
        <v>0</v>
      </c>
      <c r="CN14" s="341">
        <f t="shared" ca="1" si="207"/>
        <v>0</v>
      </c>
      <c r="CO14" s="341">
        <f t="shared" ca="1" si="208"/>
        <v>3</v>
      </c>
      <c r="CP14" s="341">
        <f t="shared" ref="CP14" ca="1" si="1656">IF(CF14&lt;&gt;"",SUMPRODUCT((CE12:CE15=CE14)*(CO12:CO15&gt;CO14)*1),0)</f>
        <v>0</v>
      </c>
      <c r="CQ14" s="341">
        <f t="shared" ref="CQ14" ca="1" si="1657">IF(CF14&lt;&gt;"",SUMPRODUCT((CP12:CP15=CP14)*(CN12:CN15&gt;CN14)*1),0)</f>
        <v>0</v>
      </c>
      <c r="CR14" s="341">
        <f t="shared" ca="1" si="1"/>
        <v>0</v>
      </c>
      <c r="CS14" s="341">
        <f t="shared" ref="CS14" ca="1" si="1658">IF(CF14&lt;&gt;"",SUMPRODUCT((CR12:CR15=CR14)*(CP12:CP15=CP14)*(CL12:CL15&gt;CL14)*1),0)</f>
        <v>0</v>
      </c>
      <c r="CT14" s="341">
        <f t="shared" ca="1" si="209"/>
        <v>1</v>
      </c>
      <c r="CU14" s="341">
        <f ca="1">SUMPRODUCT((OFFSET('Game Board'!$F$8:$F$31,0,BN$1)=CG14)*(OFFSET('Game Board'!$I$8:$I$31,0,BN$1)=CG13)*(OFFSET('Game Board'!$G$8:$G$31,0,BN$1)&gt;OFFSET('Game Board'!$H$8:$H$31,0,BN$1))*1)+SUMPRODUCT((OFFSET('Game Board'!$I$8:$I$31,0,BN$1)=CG14)*(OFFSET('Game Board'!$F$8:$F$31,0,BN$1)=CG13)*(OFFSET('Game Board'!$H$8:$H$31,0,BN$1)&gt;OFFSET('Game Board'!$G$8:$G$31,0,BN$1))*1)+SUMPRODUCT((OFFSET('Game Board'!$F$8:$F$31,0,BN$1)=CG14)*(OFFSET('Game Board'!$I$8:$I$31,0,BN$1)=CG15)*(OFFSET('Game Board'!$G$8:$G$31,0,BN$1)&gt;OFFSET('Game Board'!$H$8:$H$31,0,BN$1))*1)+SUMPRODUCT((OFFSET('Game Board'!$I$8:$I$31,0,BN$1)=CG14)*(OFFSET('Game Board'!$F$8:$F$31,0,BN$1)=CG15)*(OFFSET('Game Board'!$H$8:$H$31,0,BN$1)&gt;OFFSET('Game Board'!$G$8:$G$31,0,BN$1))*1)</f>
        <v>0</v>
      </c>
      <c r="CV14" s="341">
        <f ca="1">SUMPRODUCT((OFFSET('Game Board'!$F$8:$F$31,0,BN$1)=CG14)*(OFFSET('Game Board'!$I$8:$I$31,0,BN$1)=CG13)*(OFFSET('Game Board'!$G$8:$G$31,0,BN$1)=OFFSET('Game Board'!$H$8:$H$31,0,BN$1))*1)+SUMPRODUCT((OFFSET('Game Board'!$I$8:$I$31,0,BN$1)=CG14)*(OFFSET('Game Board'!$F$8:$F$31,0,BN$1)=CG13)*(OFFSET('Game Board'!$G$8:$G$31,0,BN$1)=OFFSET('Game Board'!$H$8:$H$31,0,BN$1))*1)+SUMPRODUCT((OFFSET('Game Board'!$F$8:$F$31,0,BN$1)=CG14)*(OFFSET('Game Board'!$I$8:$I$31,0,BN$1)=CG15)*(OFFSET('Game Board'!$G$8:$G$31,0,BN$1)=OFFSET('Game Board'!$H$8:$H$31,0,BN$1))*1)+SUMPRODUCT((OFFSET('Game Board'!$I$8:$I$31,0,BN$1)=CG14)*(OFFSET('Game Board'!$F$8:$F$31,0,BN$1)=CG15)*(OFFSET('Game Board'!$G$8:$G$31,0,BN$1)=OFFSET('Game Board'!$H$8:$H$31,0,BN$1))*1)</f>
        <v>0</v>
      </c>
      <c r="CW14" s="341">
        <f ca="1">SUMPRODUCT((OFFSET('Game Board'!$F$8:$F$31,0,BN$1)=CG14)*(OFFSET('Game Board'!$I$8:$I$31,0,BN$1)=CG13)*(OFFSET('Game Board'!$G$8:$G$31,0,BN$1)&lt;OFFSET('Game Board'!$H$8:$H$31,0,BN$1))*1)+SUMPRODUCT((OFFSET('Game Board'!$I$8:$I$31,0,BN$1)=CG14)*(OFFSET('Game Board'!$F$8:$F$31,0,BN$1)=CG13)*(OFFSET('Game Board'!$H$8:$H$31,0,BN$1)&lt;OFFSET('Game Board'!$G$8:$G$31,0,BN$1))*1)+SUMPRODUCT((OFFSET('Game Board'!$F$8:$F$31,0,BN$1)=CG14)*(OFFSET('Game Board'!$I$8:$I$31,0,BN$1)=CG15)*(OFFSET('Game Board'!$G$8:$G$31,0,BN$1)&lt;OFFSET('Game Board'!$H$8:$H$31,0,BN$1))*1)+SUMPRODUCT((OFFSET('Game Board'!$I$8:$I$31,0,BN$1)=CG14)*(OFFSET('Game Board'!$F$8:$F$31,0,BN$1)=CG15)*(OFFSET('Game Board'!$H$8:$H$31,0,BN$1)&lt;OFFSET('Game Board'!$G$8:$G$31,0,BN$1))*1)</f>
        <v>0</v>
      </c>
      <c r="CX14" s="341">
        <f ca="1">SUMIFS(OFFSET('Game Board'!$G$8:$G$31,0,BN$1),OFFSET('Game Board'!$F$8:$F$31,0,BN$1),CG14,OFFSET('Game Board'!$I$8:$I$31,0,BN$1),CG13)+SUMIFS(OFFSET('Game Board'!$G$8:$G$31,0,BN$1),OFFSET('Game Board'!$F$8:$F$31,0,BN$1),CG14,OFFSET('Game Board'!$I$8:$I$31,0,BN$1),CG15)+SUMIFS(OFFSET('Game Board'!$H$8:$H$31,0,BN$1),OFFSET('Game Board'!$I$8:$I$31,0,BN$1),CG14,OFFSET('Game Board'!$F$8:$F$31,0,BN$1),CG13)+SUMIFS(OFFSET('Game Board'!$H$8:$H$31,0,BN$1),OFFSET('Game Board'!$I$8:$I$31,0,BN$1),CG14,OFFSET('Game Board'!$F$8:$F$31,0,BN$1),CG15)</f>
        <v>0</v>
      </c>
      <c r="CY14" s="341">
        <f ca="1">SUMIFS(OFFSET('Game Board'!$H$8:$H$31,0,BN$1),OFFSET('Game Board'!$F$8:$F$31,0,BN$1),CG14,OFFSET('Game Board'!$I$8:$I$31,0,BN$1),CG13)+SUMIFS(OFFSET('Game Board'!$H$8:$H$31,0,BN$1),OFFSET('Game Board'!$F$8:$F$31,0,BN$1),CG14,OFFSET('Game Board'!$I$8:$I$31,0,BN$1),CG15)+SUMIFS(OFFSET('Game Board'!$G$8:$G$31,0,BN$1),OFFSET('Game Board'!$I$8:$I$31,0,BN$1),CG14,OFFSET('Game Board'!$F$8:$F$31,0,BN$1),CG13)+SUMIFS(OFFSET('Game Board'!$G$8:$G$31,0,BN$1),OFFSET('Game Board'!$I$8:$I$31,0,BN$1),CG14,OFFSET('Game Board'!$F$8:$F$31,0,BN$1),CG15)</f>
        <v>0</v>
      </c>
      <c r="CZ14" s="341">
        <f t="shared" ca="1" si="210"/>
        <v>0</v>
      </c>
      <c r="DA14" s="341">
        <f t="shared" ca="1" si="211"/>
        <v>0</v>
      </c>
      <c r="DB14" s="341">
        <f t="shared" ref="DB14" ca="1" si="1659">IF(CG14&lt;&gt;"",SUMPRODUCT((CE12:CE15=CE14)*(DA12:DA15&gt;DA14)*1),0)</f>
        <v>0</v>
      </c>
      <c r="DC14" s="341">
        <f t="shared" ref="DC14" ca="1" si="1660">IF(CG14&lt;&gt;"",SUMPRODUCT((DB12:DB15=DB14)*(CZ12:CZ15&gt;CZ14)*1),0)</f>
        <v>0</v>
      </c>
      <c r="DD14" s="341">
        <f t="shared" ca="1" si="212"/>
        <v>0</v>
      </c>
      <c r="DE14" s="341">
        <f t="shared" ref="DE14" ca="1" si="1661">IF(CG14&lt;&gt;"",SUMPRODUCT((DD12:DD15=DD14)*(DB12:DB15=DB14)*(CX12:CX15&gt;CX14)*1),0)</f>
        <v>0</v>
      </c>
      <c r="DF14" s="341">
        <f t="shared" ca="1" si="213"/>
        <v>1</v>
      </c>
      <c r="DG14" s="341">
        <f ca="1">SUMPRODUCT((OFFSET('Game Board'!$F$8:$F$31,0,BN$1)=CH14)*(OFFSET('Game Board'!$I$8:$I$31,0,BN$1)=CH15)*(OFFSET('Game Board'!$G$8:$G$31,0,BN$1)&gt;OFFSET('Game Board'!$H$8:$H$31,0,BN$1))*1)+SUMPRODUCT((OFFSET('Game Board'!$I$8:$I$31,0,BN$1)=CH14)*(OFFSET('Game Board'!$F$8:$F$31,0,BN$1)=CH15)*(OFFSET('Game Board'!$H$8:$H$31,0,BN$1)&gt;OFFSET('Game Board'!$G$8:$G$31,0,BN$1))*1)</f>
        <v>0</v>
      </c>
      <c r="DH14" s="341">
        <f ca="1">SUMPRODUCT((OFFSET('Game Board'!$F$8:$F$31,0,BN$1)=CH14)*(OFFSET('Game Board'!$I$8:$I$31,0,BN$1)=CH15)*(OFFSET('Game Board'!$G$8:$G$31,0,BN$1)=OFFSET('Game Board'!$H$8:$H$31,0,BN$1))*1)+SUMPRODUCT((OFFSET('Game Board'!$I$8:$I$31,0,BN$1)=CH14)*(OFFSET('Game Board'!$F$8:$F$31,0,BN$1)=CH15)*(OFFSET('Game Board'!$H$8:$H$31,0,BN$1)=OFFSET('Game Board'!$G$8:$G$31,0,BN$1))*1)</f>
        <v>0</v>
      </c>
      <c r="DI14" s="341">
        <f ca="1">SUMPRODUCT((OFFSET('Game Board'!$F$8:$F$31,0,BN$1)=CH14)*(OFFSET('Game Board'!$I$8:$I$31,0,BN$1)=CH15)*(OFFSET('Game Board'!$G$8:$G$31,0,BN$1)&lt;OFFSET('Game Board'!$H$8:$H$31,0,BN$1))*1)+SUMPRODUCT((OFFSET('Game Board'!$I$8:$I$31,0,BN$1)=CH14)*(OFFSET('Game Board'!$F$8:$F$31,0,BN$1)=CH15)*(OFFSET('Game Board'!$H$8:$H$31,0,BN$1)&lt;OFFSET('Game Board'!$G$8:$G$31,0,BN$1))*1)</f>
        <v>0</v>
      </c>
      <c r="DJ14" s="341">
        <f ca="1">SUMIFS(OFFSET('Game Board'!$G$8:$G$31,0,BN$1),OFFSET('Game Board'!$F$8:$F$31,0,BN$1),CH14,OFFSET('Game Board'!$I$8:$I$31,0,BN$1),CH15)+SUMIFS(OFFSET('Game Board'!$H$8:$H$31,0,BN$1),OFFSET('Game Board'!$I$8:$I$31,0,BN$1),CH14,OFFSET('Game Board'!$F$8:$F$31,0,BN$1),CH15)</f>
        <v>0</v>
      </c>
      <c r="DK14" s="341">
        <f ca="1">SUMIFS(OFFSET('Game Board'!$H$8:$H$31,0,BN$1),OFFSET('Game Board'!$F$8:$F$31,0,BN$1),CH14,OFFSET('Game Board'!$I$8:$I$31,0,BN$1),CH15)+SUMIFS(OFFSET('Game Board'!$G$8:$G$31,0,BN$1),OFFSET('Game Board'!$I$8:$I$31,0,BN$1),CH14,OFFSET('Game Board'!$F$8:$F$31,0,BN$1),CH15)</f>
        <v>0</v>
      </c>
      <c r="DL14" s="341">
        <f t="shared" ref="DL14:DL15" ca="1" si="1662">DJ14-DK14</f>
        <v>0</v>
      </c>
      <c r="DM14" s="341">
        <f t="shared" ref="DM14:DM15" ca="1" si="1663">DH14*1+DG14*3</f>
        <v>0</v>
      </c>
      <c r="DN14" s="341">
        <f t="shared" ref="DN14" ca="1" si="1664">IF(CH14&lt;&gt;"",SUMPRODUCT((CQ12:CQ15=CQ14)*(DM12:DM15&gt;DM14)*1),0)</f>
        <v>0</v>
      </c>
      <c r="DO14" s="341">
        <f t="shared" ref="DO14" ca="1" si="1665">IF(CH14&lt;&gt;"",SUMPRODUCT((DN12:DN15=DN14)*(DL12:DL15&gt;DL14)*1),0)</f>
        <v>0</v>
      </c>
      <c r="DP14" s="341">
        <f t="shared" ref="DP14:DP15" ca="1" si="1666">DN14+DO14</f>
        <v>0</v>
      </c>
      <c r="DQ14" s="341">
        <f t="shared" ref="DQ14" ca="1" si="1667">IF(CH14&lt;&gt;"",SUMPRODUCT((DP12:DP15=DP14)*(DN12:DN15=DN14)*(DJ12:DJ15&gt;DJ14)*1),0)</f>
        <v>0</v>
      </c>
      <c r="DR14" s="341">
        <f t="shared" ca="1" si="395"/>
        <v>1</v>
      </c>
      <c r="DS14" s="341">
        <f t="shared" ref="DS14" ca="1" si="1668">SUMPRODUCT((DR12:DR15=DR14)*(BU12:BU15&gt;BU14)*1)</f>
        <v>2</v>
      </c>
      <c r="DT14" s="341">
        <f t="shared" ca="1" si="214"/>
        <v>3</v>
      </c>
      <c r="DU14" s="341" t="str">
        <f t="shared" si="215"/>
        <v>Egypt</v>
      </c>
      <c r="DV14" s="341">
        <f t="shared" ca="1" si="216"/>
        <v>0</v>
      </c>
      <c r="DW14" s="341">
        <f ca="1">SUMPRODUCT((OFFSET('Game Board'!$G$8:$G$31,0,DW$1)&lt;&gt;"")*(OFFSET('Game Board'!$F$8:$F$31,0,DW$1)=$C14)*(OFFSET('Game Board'!$G$8:$G$31,0,DW$1)&gt;OFFSET('Game Board'!$H$8:$H$31,0,DW$1))*1)+SUMPRODUCT((OFFSET('Game Board'!$G$8:$G$31,0,DW$1)&lt;&gt;"")*(OFFSET('Game Board'!$I$8:$I$31,0,DW$1)=$C14)*(OFFSET('Game Board'!$H$8:$H$31,0,DW$1)&gt;OFFSET('Game Board'!$G$8:$G$31,0,DW$1))*1)</f>
        <v>0</v>
      </c>
      <c r="DX14" s="341">
        <f ca="1">SUMPRODUCT((OFFSET('Game Board'!$G$8:$G$31,0,DW$1)&lt;&gt;"")*(OFFSET('Game Board'!$F$8:$F$31,0,DW$1)=$C14)*(OFFSET('Game Board'!$G$8:$G$31,0,DW$1)=OFFSET('Game Board'!$H$8:$H$31,0,DW$1))*1)+SUMPRODUCT((OFFSET('Game Board'!$G$8:$G$31,0,DW$1)&lt;&gt;"")*(OFFSET('Game Board'!$I$8:$I$31,0,DW$1)=$C14)*(OFFSET('Game Board'!$G$8:$G$31,0,DW$1)=OFFSET('Game Board'!$H$8:$H$31,0,DW$1))*1)</f>
        <v>0</v>
      </c>
      <c r="DY14" s="341">
        <f ca="1">SUMPRODUCT((OFFSET('Game Board'!$G$8:$G$31,0,DW$1)&lt;&gt;"")*(OFFSET('Game Board'!$F$8:$F$31,0,DW$1)=$C14)*(OFFSET('Game Board'!$G$8:$G$31,0,DW$1)&lt;OFFSET('Game Board'!$H$8:$H$31,0,DW$1))*1)+SUMPRODUCT((OFFSET('Game Board'!$G$8:$G$31,0,DW$1)&lt;&gt;"")*(OFFSET('Game Board'!$I$8:$I$31,0,DW$1)=$C14)*(OFFSET('Game Board'!$H$8:$H$31,0,DW$1)&lt;OFFSET('Game Board'!$G$8:$G$31,0,DW$1))*1)</f>
        <v>0</v>
      </c>
      <c r="DZ14" s="341">
        <f ca="1">SUMIF(OFFSET('Game Board'!$F$8:$F$31,0,DW$1),$C14,OFFSET('Game Board'!$G$8:$G$31,0,DW$1))+SUMIF(OFFSET('Game Board'!$I$8:$I$31,0,DW$1),$C14,OFFSET('Game Board'!$H$8:$H$31,0,DW$1))</f>
        <v>0</v>
      </c>
      <c r="EA14" s="341">
        <f ca="1">SUMIF(OFFSET('Game Board'!$F$8:$F$31,0,DW$1),$C14,OFFSET('Game Board'!$H$8:$H$31,0,DW$1))+SUMIF(OFFSET('Game Board'!$I$8:$I$31,0,DW$1),$C14,OFFSET('Game Board'!$G$8:$G$31,0,DW$1))</f>
        <v>0</v>
      </c>
      <c r="EB14" s="341">
        <f t="shared" ca="1" si="217"/>
        <v>0</v>
      </c>
      <c r="EC14" s="341">
        <f t="shared" ca="1" si="218"/>
        <v>0</v>
      </c>
      <c r="ED14" s="341">
        <f t="shared" ca="1" si="219"/>
        <v>6</v>
      </c>
      <c r="EE14" s="341">
        <f>'Tournament Setup'!$F16</f>
        <v>0</v>
      </c>
      <c r="EF14" s="341">
        <f ca="1">RANK(EC14,EC12:EC15)</f>
        <v>1</v>
      </c>
      <c r="EG14" s="341">
        <f ca="1">SUMPRODUCT((EF12:EF15=EF14)*(EB12:EB15&gt;EB14)*1)</f>
        <v>0</v>
      </c>
      <c r="EH14" s="341">
        <f t="shared" ca="1" si="220"/>
        <v>1</v>
      </c>
      <c r="EI14" s="341">
        <f ca="1">SUMPRODUCT((EF12:EF15=EF14)*(EB12:EB15=EB14)*(DZ12:DZ15&gt;DZ14)*1)</f>
        <v>0</v>
      </c>
      <c r="EJ14" s="341">
        <f t="shared" ca="1" si="221"/>
        <v>1</v>
      </c>
      <c r="EK14" s="341">
        <f ca="1">RANK(EJ14,EJ12:EJ15,1)+COUNTIF(EJ12:EJ14,EJ14)-1</f>
        <v>3</v>
      </c>
      <c r="EL14" s="341">
        <v>3</v>
      </c>
      <c r="EM14" s="341" t="str">
        <f t="shared" ref="EM14" ca="1" si="1669">INDEX(DU12:DU15,MATCH(EL14,EK12:EK15,0),0)</f>
        <v>Egypt</v>
      </c>
      <c r="EN14" s="341">
        <f ca="1">INDEX(EJ12:EJ15,MATCH(EM14,DU12:DU15,0),0)</f>
        <v>1</v>
      </c>
      <c r="EO14" s="341" t="str">
        <f t="shared" ref="EO14:EO15" ca="1" si="1670">IF(AND(EO13&lt;&gt;"",EN14=1),EM14,"")</f>
        <v>Egypt</v>
      </c>
      <c r="EP14" s="341" t="str">
        <f t="shared" ref="EP14" ca="1" si="1671">IF(EP13&lt;&gt;"",EM14,"")</f>
        <v/>
      </c>
      <c r="EQ14" s="341" t="str">
        <f t="shared" ref="EQ14" ca="1" si="1672">IF(EN15=3,EM14,"")</f>
        <v/>
      </c>
      <c r="ER14" s="341">
        <f ca="1">SUMPRODUCT((OFFSET('Game Board'!$F$8:$F$31,0,DW$1)=EO14)*(OFFSET('Game Board'!$I$8:$I$31,0,DW$1)=EO12)*(OFFSET('Game Board'!$G$8:$G$31,0,DW$1)&gt;OFFSET('Game Board'!$H$8:$H$31,0,DW$1))*1)+SUMPRODUCT((OFFSET('Game Board'!$I$8:$I$31,0,DW$1)=EO14)*(OFFSET('Game Board'!$F$8:$F$31,0,DW$1)=EO12)*(OFFSET('Game Board'!$H$8:$H$31,0,DW$1)&gt;OFFSET('Game Board'!$G$8:$G$31,0,DW$1))*1)+SUMPRODUCT((OFFSET('Game Board'!$F$8:$F$31,0,DW$1)=EO14)*(OFFSET('Game Board'!$I$8:$I$31,0,DW$1)=EO13)*(OFFSET('Game Board'!$G$8:$G$31,0,DW$1)&gt;OFFSET('Game Board'!$H$8:$H$31,0,DW$1))*1)+SUMPRODUCT((OFFSET('Game Board'!$I$8:$I$31,0,DW$1)=EO14)*(OFFSET('Game Board'!$F$8:$F$31,0,DW$1)=EO13)*(OFFSET('Game Board'!$H$8:$H$31,0,DW$1)&gt;OFFSET('Game Board'!$G$8:$G$31,0,DW$1))*1)+SUMPRODUCT((OFFSET('Game Board'!$F$8:$F$31,0,DW$1)=EO14)*(OFFSET('Game Board'!$I$8:$I$31,0,DW$1)=EO15)*(OFFSET('Game Board'!$G$8:$G$31,0,DW$1)&gt;OFFSET('Game Board'!$H$8:$H$31,0,DW$1))*1)+SUMPRODUCT((OFFSET('Game Board'!$I$8:$I$31,0,DW$1)=EO14)*(OFFSET('Game Board'!$F$8:$F$31,0,DW$1)=EO15)*(OFFSET('Game Board'!$H$8:$H$31,0,DW$1)&gt;OFFSET('Game Board'!$G$8:$G$31,0,DW$1))*1)</f>
        <v>0</v>
      </c>
      <c r="ES14" s="341">
        <f ca="1">SUMPRODUCT((OFFSET('Game Board'!$F$8:$F$31,0,DW$1)=EO14)*(OFFSET('Game Board'!$I$8:$I$31,0,DW$1)=EO12)*(OFFSET('Game Board'!$G$8:$G$31,0,DW$1)=OFFSET('Game Board'!$H$8:$H$31,0,DW$1))*1)+SUMPRODUCT((OFFSET('Game Board'!$I$8:$I$31,0,DW$1)=EO14)*(OFFSET('Game Board'!$F$8:$F$31,0,DW$1)=EO12)*(OFFSET('Game Board'!$G$8:$G$31,0,DW$1)=OFFSET('Game Board'!$H$8:$H$31,0,DW$1))*1)+SUMPRODUCT((OFFSET('Game Board'!$F$8:$F$31,0,DW$1)=EO14)*(OFFSET('Game Board'!$I$8:$I$31,0,DW$1)=EO13)*(OFFSET('Game Board'!$G$8:$G$31,0,DW$1)=OFFSET('Game Board'!$H$8:$H$31,0,DW$1))*1)+SUMPRODUCT((OFFSET('Game Board'!$I$8:$I$31,0,DW$1)=EO14)*(OFFSET('Game Board'!$F$8:$F$31,0,DW$1)=EO13)*(OFFSET('Game Board'!$G$8:$G$31,0,DW$1)=OFFSET('Game Board'!$H$8:$H$31,0,DW$1))*1)+SUMPRODUCT((OFFSET('Game Board'!$F$8:$F$31,0,DW$1)=EO14)*(OFFSET('Game Board'!$I$8:$I$31,0,DW$1)=EO15)*(OFFSET('Game Board'!$G$8:$G$31,0,DW$1)=OFFSET('Game Board'!$H$8:$H$31,0,DW$1))*1)+SUMPRODUCT((OFFSET('Game Board'!$I$8:$I$31,0,DW$1)=EO14)*(OFFSET('Game Board'!$F$8:$F$31,0,DW$1)=EO15)*(OFFSET('Game Board'!$G$8:$G$31,0,DW$1)=OFFSET('Game Board'!$H$8:$H$31,0,DW$1))*1)</f>
        <v>3</v>
      </c>
      <c r="ET14" s="341">
        <f ca="1">SUMPRODUCT((OFFSET('Game Board'!$F$8:$F$31,0,DW$1)=EO14)*(OFFSET('Game Board'!$I$8:$I$31,0,DW$1)=EO12)*(OFFSET('Game Board'!$G$8:$G$31,0,DW$1)&lt;OFFSET('Game Board'!$H$8:$H$31,0,DW$1))*1)+SUMPRODUCT((OFFSET('Game Board'!$I$8:$I$31,0,DW$1)=EO14)*(OFFSET('Game Board'!$F$8:$F$31,0,DW$1)=EO12)*(OFFSET('Game Board'!$H$8:$H$31,0,DW$1)&lt;OFFSET('Game Board'!$G$8:$G$31,0,DW$1))*1)+SUMPRODUCT((OFFSET('Game Board'!$F$8:$F$31,0,DW$1)=EO14)*(OFFSET('Game Board'!$I$8:$I$31,0,DW$1)=EO13)*(OFFSET('Game Board'!$G$8:$G$31,0,DW$1)&lt;OFFSET('Game Board'!$H$8:$H$31,0,DW$1))*1)+SUMPRODUCT((OFFSET('Game Board'!$I$8:$I$31,0,DW$1)=EO14)*(OFFSET('Game Board'!$F$8:$F$31,0,DW$1)=EO13)*(OFFSET('Game Board'!$H$8:$H$31,0,DW$1)&lt;OFFSET('Game Board'!$G$8:$G$31,0,DW$1))*1)+SUMPRODUCT((OFFSET('Game Board'!$F$8:$F$31,0,DW$1)=EO14)*(OFFSET('Game Board'!$I$8:$I$31,0,DW$1)=EO15)*(OFFSET('Game Board'!$G$8:$G$31,0,DW$1)&lt;OFFSET('Game Board'!$H$8:$H$31,0,DW$1))*1)+SUMPRODUCT((OFFSET('Game Board'!$I$8:$I$31,0,DW$1)=EO14)*(OFFSET('Game Board'!$F$8:$F$31,0,DW$1)=EO15)*(OFFSET('Game Board'!$H$8:$H$31,0,DW$1)&lt;OFFSET('Game Board'!$G$8:$G$31,0,DW$1))*1)</f>
        <v>0</v>
      </c>
      <c r="EU14" s="341">
        <f ca="1">SUMIFS(OFFSET('Game Board'!$G$8:$G$31,0,DW$1),OFFSET('Game Board'!$F$8:$F$31,0,DW$1),EO14,OFFSET('Game Board'!$I$8:$I$31,0,DW$1),EO12)+SUMIFS(OFFSET('Game Board'!$G$8:$G$31,0,DW$1),OFFSET('Game Board'!$F$8:$F$31,0,DW$1),EO14,OFFSET('Game Board'!$I$8:$I$31,0,DW$1),EO13)+SUMIFS(OFFSET('Game Board'!$G$8:$G$31,0,DW$1),OFFSET('Game Board'!$F$8:$F$31,0,DW$1),EO14,OFFSET('Game Board'!$I$8:$I$31,0,DW$1),EO15)+SUMIFS(OFFSET('Game Board'!$H$8:$H$31,0,DW$1),OFFSET('Game Board'!$I$8:$I$31,0,DW$1),EO14,OFFSET('Game Board'!$F$8:$F$31,0,DW$1),EO12)+SUMIFS(OFFSET('Game Board'!$H$8:$H$31,0,DW$1),OFFSET('Game Board'!$I$8:$I$31,0,DW$1),EO14,OFFSET('Game Board'!$F$8:$F$31,0,DW$1),EO13)+SUMIFS(OFFSET('Game Board'!$H$8:$H$31,0,DW$1),OFFSET('Game Board'!$I$8:$I$31,0,DW$1),EO14,OFFSET('Game Board'!$F$8:$F$31,0,DW$1),EO15)</f>
        <v>0</v>
      </c>
      <c r="EV14" s="341">
        <f ca="1">SUMIFS(OFFSET('Game Board'!$H$8:$H$31,0,DW$1),OFFSET('Game Board'!$F$8:$F$31,0,DW$1),EO14,OFFSET('Game Board'!$I$8:$I$31,0,DW$1),EO12)+SUMIFS(OFFSET('Game Board'!$H$8:$H$31,0,DW$1),OFFSET('Game Board'!$F$8:$F$31,0,DW$1),EO14,OFFSET('Game Board'!$I$8:$I$31,0,DW$1),EO13)+SUMIFS(OFFSET('Game Board'!$H$8:$H$31,0,DW$1),OFFSET('Game Board'!$F$8:$F$31,0,DW$1),EO14,OFFSET('Game Board'!$I$8:$I$31,0,DW$1),EO15)+SUMIFS(OFFSET('Game Board'!$G$8:$G$31,0,DW$1),OFFSET('Game Board'!$I$8:$I$31,0,DW$1),EO14,OFFSET('Game Board'!$F$8:$F$31,0,DW$1),EO12)+SUMIFS(OFFSET('Game Board'!$G$8:$G$31,0,DW$1),OFFSET('Game Board'!$I$8:$I$31,0,DW$1),EO14,OFFSET('Game Board'!$F$8:$F$31,0,DW$1),EO13)+SUMIFS(OFFSET('Game Board'!$G$8:$G$31,0,DW$1),OFFSET('Game Board'!$I$8:$I$31,0,DW$1),EO14,OFFSET('Game Board'!$F$8:$F$31,0,DW$1),EO15)</f>
        <v>0</v>
      </c>
      <c r="EW14" s="341">
        <f t="shared" ca="1" si="222"/>
        <v>0</v>
      </c>
      <c r="EX14" s="341">
        <f t="shared" ca="1" si="223"/>
        <v>3</v>
      </c>
      <c r="EY14" s="341">
        <f t="shared" ref="EY14" ca="1" si="1673">IF(EO14&lt;&gt;"",SUMPRODUCT((EN12:EN15=EN14)*(EX12:EX15&gt;EX14)*1),0)</f>
        <v>0</v>
      </c>
      <c r="EZ14" s="341">
        <f t="shared" ref="EZ14" ca="1" si="1674">IF(EO14&lt;&gt;"",SUMPRODUCT((EY12:EY15=EY14)*(EW12:EW15&gt;EW14)*1),0)</f>
        <v>0</v>
      </c>
      <c r="FA14" s="341">
        <f t="shared" ca="1" si="2"/>
        <v>0</v>
      </c>
      <c r="FB14" s="341">
        <f t="shared" ref="FB14" ca="1" si="1675">IF(EO14&lt;&gt;"",SUMPRODUCT((FA12:FA15=FA14)*(EY12:EY15=EY14)*(EU12:EU15&gt;EU14)*1),0)</f>
        <v>0</v>
      </c>
      <c r="FC14" s="341">
        <f t="shared" ca="1" si="224"/>
        <v>1</v>
      </c>
      <c r="FD14" s="341">
        <f ca="1">SUMPRODUCT((OFFSET('Game Board'!$F$8:$F$31,0,DW$1)=EP14)*(OFFSET('Game Board'!$I$8:$I$31,0,DW$1)=EP13)*(OFFSET('Game Board'!$G$8:$G$31,0,DW$1)&gt;OFFSET('Game Board'!$H$8:$H$31,0,DW$1))*1)+SUMPRODUCT((OFFSET('Game Board'!$I$8:$I$31,0,DW$1)=EP14)*(OFFSET('Game Board'!$F$8:$F$31,0,DW$1)=EP13)*(OFFSET('Game Board'!$H$8:$H$31,0,DW$1)&gt;OFFSET('Game Board'!$G$8:$G$31,0,DW$1))*1)+SUMPRODUCT((OFFSET('Game Board'!$F$8:$F$31,0,DW$1)=EP14)*(OFFSET('Game Board'!$I$8:$I$31,0,DW$1)=EP15)*(OFFSET('Game Board'!$G$8:$G$31,0,DW$1)&gt;OFFSET('Game Board'!$H$8:$H$31,0,DW$1))*1)+SUMPRODUCT((OFFSET('Game Board'!$I$8:$I$31,0,DW$1)=EP14)*(OFFSET('Game Board'!$F$8:$F$31,0,DW$1)=EP15)*(OFFSET('Game Board'!$H$8:$H$31,0,DW$1)&gt;OFFSET('Game Board'!$G$8:$G$31,0,DW$1))*1)</f>
        <v>0</v>
      </c>
      <c r="FE14" s="341">
        <f ca="1">SUMPRODUCT((OFFSET('Game Board'!$F$8:$F$31,0,DW$1)=EP14)*(OFFSET('Game Board'!$I$8:$I$31,0,DW$1)=EP13)*(OFFSET('Game Board'!$G$8:$G$31,0,DW$1)=OFFSET('Game Board'!$H$8:$H$31,0,DW$1))*1)+SUMPRODUCT((OFFSET('Game Board'!$I$8:$I$31,0,DW$1)=EP14)*(OFFSET('Game Board'!$F$8:$F$31,0,DW$1)=EP13)*(OFFSET('Game Board'!$G$8:$G$31,0,DW$1)=OFFSET('Game Board'!$H$8:$H$31,0,DW$1))*1)+SUMPRODUCT((OFFSET('Game Board'!$F$8:$F$31,0,DW$1)=EP14)*(OFFSET('Game Board'!$I$8:$I$31,0,DW$1)=EP15)*(OFFSET('Game Board'!$G$8:$G$31,0,DW$1)=OFFSET('Game Board'!$H$8:$H$31,0,DW$1))*1)+SUMPRODUCT((OFFSET('Game Board'!$I$8:$I$31,0,DW$1)=EP14)*(OFFSET('Game Board'!$F$8:$F$31,0,DW$1)=EP15)*(OFFSET('Game Board'!$G$8:$G$31,0,DW$1)=OFFSET('Game Board'!$H$8:$H$31,0,DW$1))*1)</f>
        <v>0</v>
      </c>
      <c r="FF14" s="341">
        <f ca="1">SUMPRODUCT((OFFSET('Game Board'!$F$8:$F$31,0,DW$1)=EP14)*(OFFSET('Game Board'!$I$8:$I$31,0,DW$1)=EP13)*(OFFSET('Game Board'!$G$8:$G$31,0,DW$1)&lt;OFFSET('Game Board'!$H$8:$H$31,0,DW$1))*1)+SUMPRODUCT((OFFSET('Game Board'!$I$8:$I$31,0,DW$1)=EP14)*(OFFSET('Game Board'!$F$8:$F$31,0,DW$1)=EP13)*(OFFSET('Game Board'!$H$8:$H$31,0,DW$1)&lt;OFFSET('Game Board'!$G$8:$G$31,0,DW$1))*1)+SUMPRODUCT((OFFSET('Game Board'!$F$8:$F$31,0,DW$1)=EP14)*(OFFSET('Game Board'!$I$8:$I$31,0,DW$1)=EP15)*(OFFSET('Game Board'!$G$8:$G$31,0,DW$1)&lt;OFFSET('Game Board'!$H$8:$H$31,0,DW$1))*1)+SUMPRODUCT((OFFSET('Game Board'!$I$8:$I$31,0,DW$1)=EP14)*(OFFSET('Game Board'!$F$8:$F$31,0,DW$1)=EP15)*(OFFSET('Game Board'!$H$8:$H$31,0,DW$1)&lt;OFFSET('Game Board'!$G$8:$G$31,0,DW$1))*1)</f>
        <v>0</v>
      </c>
      <c r="FG14" s="341">
        <f ca="1">SUMIFS(OFFSET('Game Board'!$G$8:$G$31,0,DW$1),OFFSET('Game Board'!$F$8:$F$31,0,DW$1),EP14,OFFSET('Game Board'!$I$8:$I$31,0,DW$1),EP13)+SUMIFS(OFFSET('Game Board'!$G$8:$G$31,0,DW$1),OFFSET('Game Board'!$F$8:$F$31,0,DW$1),EP14,OFFSET('Game Board'!$I$8:$I$31,0,DW$1),EP15)+SUMIFS(OFFSET('Game Board'!$H$8:$H$31,0,DW$1),OFFSET('Game Board'!$I$8:$I$31,0,DW$1),EP14,OFFSET('Game Board'!$F$8:$F$31,0,DW$1),EP13)+SUMIFS(OFFSET('Game Board'!$H$8:$H$31,0,DW$1),OFFSET('Game Board'!$I$8:$I$31,0,DW$1),EP14,OFFSET('Game Board'!$F$8:$F$31,0,DW$1),EP15)</f>
        <v>0</v>
      </c>
      <c r="FH14" s="341">
        <f ca="1">SUMIFS(OFFSET('Game Board'!$H$8:$H$31,0,DW$1),OFFSET('Game Board'!$F$8:$F$31,0,DW$1),EP14,OFFSET('Game Board'!$I$8:$I$31,0,DW$1),EP13)+SUMIFS(OFFSET('Game Board'!$H$8:$H$31,0,DW$1),OFFSET('Game Board'!$F$8:$F$31,0,DW$1),EP14,OFFSET('Game Board'!$I$8:$I$31,0,DW$1),EP15)+SUMIFS(OFFSET('Game Board'!$G$8:$G$31,0,DW$1),OFFSET('Game Board'!$I$8:$I$31,0,DW$1),EP14,OFFSET('Game Board'!$F$8:$F$31,0,DW$1),EP13)+SUMIFS(OFFSET('Game Board'!$G$8:$G$31,0,DW$1),OFFSET('Game Board'!$I$8:$I$31,0,DW$1),EP14,OFFSET('Game Board'!$F$8:$F$31,0,DW$1),EP15)</f>
        <v>0</v>
      </c>
      <c r="FI14" s="341">
        <f t="shared" ca="1" si="225"/>
        <v>0</v>
      </c>
      <c r="FJ14" s="341">
        <f t="shared" ca="1" si="226"/>
        <v>0</v>
      </c>
      <c r="FK14" s="341">
        <f t="shared" ref="FK14" ca="1" si="1676">IF(EP14&lt;&gt;"",SUMPRODUCT((EN12:EN15=EN14)*(FJ12:FJ15&gt;FJ14)*1),0)</f>
        <v>0</v>
      </c>
      <c r="FL14" s="341">
        <f t="shared" ref="FL14" ca="1" si="1677">IF(EP14&lt;&gt;"",SUMPRODUCT((FK12:FK15=FK14)*(FI12:FI15&gt;FI14)*1),0)</f>
        <v>0</v>
      </c>
      <c r="FM14" s="341">
        <f t="shared" ca="1" si="227"/>
        <v>0</v>
      </c>
      <c r="FN14" s="341">
        <f t="shared" ref="FN14" ca="1" si="1678">IF(EP14&lt;&gt;"",SUMPRODUCT((FM12:FM15=FM14)*(FK12:FK15=FK14)*(FG12:FG15&gt;FG14)*1),0)</f>
        <v>0</v>
      </c>
      <c r="FO14" s="341">
        <f t="shared" ca="1" si="228"/>
        <v>1</v>
      </c>
      <c r="FP14" s="341">
        <f ca="1">SUMPRODUCT((OFFSET('Game Board'!$F$8:$F$31,0,DW$1)=EQ14)*(OFFSET('Game Board'!$I$8:$I$31,0,DW$1)=EQ15)*(OFFSET('Game Board'!$G$8:$G$31,0,DW$1)&gt;OFFSET('Game Board'!$H$8:$H$31,0,DW$1))*1)+SUMPRODUCT((OFFSET('Game Board'!$I$8:$I$31,0,DW$1)=EQ14)*(OFFSET('Game Board'!$F$8:$F$31,0,DW$1)=EQ15)*(OFFSET('Game Board'!$H$8:$H$31,0,DW$1)&gt;OFFSET('Game Board'!$G$8:$G$31,0,DW$1))*1)</f>
        <v>0</v>
      </c>
      <c r="FQ14" s="341">
        <f ca="1">SUMPRODUCT((OFFSET('Game Board'!$F$8:$F$31,0,DW$1)=EQ14)*(OFFSET('Game Board'!$I$8:$I$31,0,DW$1)=EQ15)*(OFFSET('Game Board'!$G$8:$G$31,0,DW$1)=OFFSET('Game Board'!$H$8:$H$31,0,DW$1))*1)+SUMPRODUCT((OFFSET('Game Board'!$I$8:$I$31,0,DW$1)=EQ14)*(OFFSET('Game Board'!$F$8:$F$31,0,DW$1)=EQ15)*(OFFSET('Game Board'!$H$8:$H$31,0,DW$1)=OFFSET('Game Board'!$G$8:$G$31,0,DW$1))*1)</f>
        <v>0</v>
      </c>
      <c r="FR14" s="341">
        <f ca="1">SUMPRODUCT((OFFSET('Game Board'!$F$8:$F$31,0,DW$1)=EQ14)*(OFFSET('Game Board'!$I$8:$I$31,0,DW$1)=EQ15)*(OFFSET('Game Board'!$G$8:$G$31,0,DW$1)&lt;OFFSET('Game Board'!$H$8:$H$31,0,DW$1))*1)+SUMPRODUCT((OFFSET('Game Board'!$I$8:$I$31,0,DW$1)=EQ14)*(OFFSET('Game Board'!$F$8:$F$31,0,DW$1)=EQ15)*(OFFSET('Game Board'!$H$8:$H$31,0,DW$1)&lt;OFFSET('Game Board'!$G$8:$G$31,0,DW$1))*1)</f>
        <v>0</v>
      </c>
      <c r="FS14" s="341">
        <f ca="1">SUMIFS(OFFSET('Game Board'!$G$8:$G$31,0,DW$1),OFFSET('Game Board'!$F$8:$F$31,0,DW$1),EQ14,OFFSET('Game Board'!$I$8:$I$31,0,DW$1),EQ15)+SUMIFS(OFFSET('Game Board'!$H$8:$H$31,0,DW$1),OFFSET('Game Board'!$I$8:$I$31,0,DW$1),EQ14,OFFSET('Game Board'!$F$8:$F$31,0,DW$1),EQ15)</f>
        <v>0</v>
      </c>
      <c r="FT14" s="341">
        <f ca="1">SUMIFS(OFFSET('Game Board'!$H$8:$H$31,0,DW$1),OFFSET('Game Board'!$F$8:$F$31,0,DW$1),EQ14,OFFSET('Game Board'!$I$8:$I$31,0,DW$1),EQ15)+SUMIFS(OFFSET('Game Board'!$G$8:$G$31,0,DW$1),OFFSET('Game Board'!$I$8:$I$31,0,DW$1),EQ14,OFFSET('Game Board'!$F$8:$F$31,0,DW$1),EQ15)</f>
        <v>0</v>
      </c>
      <c r="FU14" s="341">
        <f t="shared" ref="FU14:FU15" ca="1" si="1679">FS14-FT14</f>
        <v>0</v>
      </c>
      <c r="FV14" s="341">
        <f t="shared" ref="FV14:FV15" ca="1" si="1680">FQ14*1+FP14*3</f>
        <v>0</v>
      </c>
      <c r="FW14" s="341">
        <f t="shared" ref="FW14" ca="1" si="1681">IF(EQ14&lt;&gt;"",SUMPRODUCT((EZ12:EZ15=EZ14)*(FV12:FV15&gt;FV14)*1),0)</f>
        <v>0</v>
      </c>
      <c r="FX14" s="341">
        <f t="shared" ref="FX14" ca="1" si="1682">IF(EQ14&lt;&gt;"",SUMPRODUCT((FW12:FW15=FW14)*(FU12:FU15&gt;FU14)*1),0)</f>
        <v>0</v>
      </c>
      <c r="FY14" s="341">
        <f t="shared" ref="FY14:FY15" ca="1" si="1683">FW14+FX14</f>
        <v>0</v>
      </c>
      <c r="FZ14" s="341">
        <f t="shared" ref="FZ14" ca="1" si="1684">IF(EQ14&lt;&gt;"",SUMPRODUCT((FY12:FY15=FY14)*(FW12:FW15=FW14)*(FS12:FS15&gt;FS14)*1),0)</f>
        <v>0</v>
      </c>
      <c r="GA14" s="341">
        <f t="shared" ca="1" si="398"/>
        <v>1</v>
      </c>
      <c r="GB14" s="341">
        <f t="shared" ref="GB14" ca="1" si="1685">SUMPRODUCT((GA12:GA15=GA14)*(ED12:ED15&gt;ED14)*1)</f>
        <v>2</v>
      </c>
      <c r="GC14" s="341">
        <f t="shared" ca="1" si="229"/>
        <v>3</v>
      </c>
      <c r="GD14" s="341" t="str">
        <f t="shared" si="230"/>
        <v>Egypt</v>
      </c>
      <c r="GE14" s="341">
        <f t="shared" ca="1" si="3"/>
        <v>0</v>
      </c>
      <c r="GF14" s="341">
        <f ca="1">SUMPRODUCT((OFFSET('Game Board'!$G$8:$G$31,0,GF$1)&lt;&gt;"")*(OFFSET('Game Board'!$F$8:$F$31,0,GF$1)=$C14)*(OFFSET('Game Board'!$G$8:$G$31,0,GF$1)&gt;OFFSET('Game Board'!$H$8:$H$31,0,GF$1))*1)+SUMPRODUCT((OFFSET('Game Board'!$G$8:$G$31,0,GF$1)&lt;&gt;"")*(OFFSET('Game Board'!$I$8:$I$31,0,GF$1)=$C14)*(OFFSET('Game Board'!$H$8:$H$31,0,GF$1)&gt;OFFSET('Game Board'!$G$8:$G$31,0,GF$1))*1)</f>
        <v>0</v>
      </c>
      <c r="GG14" s="341">
        <f ca="1">SUMPRODUCT((OFFSET('Game Board'!$G$8:$G$31,0,GF$1)&lt;&gt;"")*(OFFSET('Game Board'!$F$8:$F$31,0,GF$1)=$C14)*(OFFSET('Game Board'!$G$8:$G$31,0,GF$1)=OFFSET('Game Board'!$H$8:$H$31,0,GF$1))*1)+SUMPRODUCT((OFFSET('Game Board'!$G$8:$G$31,0,GF$1)&lt;&gt;"")*(OFFSET('Game Board'!$I$8:$I$31,0,GF$1)=$C14)*(OFFSET('Game Board'!$G$8:$G$31,0,GF$1)=OFFSET('Game Board'!$H$8:$H$31,0,GF$1))*1)</f>
        <v>0</v>
      </c>
      <c r="GH14" s="341">
        <f ca="1">SUMPRODUCT((OFFSET('Game Board'!$G$8:$G$31,0,GF$1)&lt;&gt;"")*(OFFSET('Game Board'!$F$8:$F$31,0,GF$1)=$C14)*(OFFSET('Game Board'!$G$8:$G$31,0,GF$1)&lt;OFFSET('Game Board'!$H$8:$H$31,0,GF$1))*1)+SUMPRODUCT((OFFSET('Game Board'!$G$8:$G$31,0,GF$1)&lt;&gt;"")*(OFFSET('Game Board'!$I$8:$I$31,0,GF$1)=$C14)*(OFFSET('Game Board'!$H$8:$H$31,0,GF$1)&lt;OFFSET('Game Board'!$G$8:$G$31,0,GF$1))*1)</f>
        <v>0</v>
      </c>
      <c r="GI14" s="341">
        <f ca="1">SUMIF(OFFSET('Game Board'!$F$8:$F$31,0,GF$1),$C14,OFFSET('Game Board'!$G$8:$G$31,0,GF$1))+SUMIF(OFFSET('Game Board'!$I$8:$I$31,0,GF$1),$C14,OFFSET('Game Board'!$H$8:$H$31,0,GF$1))</f>
        <v>0</v>
      </c>
      <c r="GJ14" s="341">
        <f ca="1">SUMIF(OFFSET('Game Board'!$F$8:$F$31,0,GF$1),$C14,OFFSET('Game Board'!$H$8:$H$31,0,GF$1))+SUMIF(OFFSET('Game Board'!$I$8:$I$31,0,GF$1),$C14,OFFSET('Game Board'!$G$8:$G$31,0,GF$1))</f>
        <v>0</v>
      </c>
      <c r="GK14" s="341">
        <f t="shared" ca="1" si="4"/>
        <v>0</v>
      </c>
      <c r="GL14" s="341">
        <f t="shared" ca="1" si="5"/>
        <v>0</v>
      </c>
      <c r="GM14" s="341">
        <f t="shared" ca="1" si="231"/>
        <v>6</v>
      </c>
      <c r="GN14" s="341">
        <f>'Tournament Setup'!$F16</f>
        <v>0</v>
      </c>
      <c r="GO14" s="341">
        <f t="shared" ref="GO14" ca="1" si="1686">RANK(GL14,GL12:GL15)</f>
        <v>1</v>
      </c>
      <c r="GP14" s="341">
        <f t="shared" ref="GP14" ca="1" si="1687">SUMPRODUCT((GO12:GO15=GO14)*(GK12:GK15&gt;GK14)*1)</f>
        <v>0</v>
      </c>
      <c r="GQ14" s="341">
        <f t="shared" ca="1" si="8"/>
        <v>1</v>
      </c>
      <c r="GR14" s="341">
        <f t="shared" ref="GR14" ca="1" si="1688">SUMPRODUCT((GO12:GO15=GO14)*(GK12:GK15=GK14)*(GI12:GI15&gt;GI14)*1)</f>
        <v>0</v>
      </c>
      <c r="GS14" s="341">
        <f t="shared" ca="1" si="10"/>
        <v>1</v>
      </c>
      <c r="GT14" s="341">
        <f t="shared" ref="GT14" ca="1" si="1689">RANK(GS14,GS12:GS15,1)+COUNTIF(GS12:GS14,GS14)-1</f>
        <v>3</v>
      </c>
      <c r="GU14" s="341">
        <v>3</v>
      </c>
      <c r="GV14" s="341" t="str">
        <f t="shared" ref="GV14" ca="1" si="1690">INDEX(GD12:GD15,MATCH(GU14,GT12:GT15,0),0)</f>
        <v>Egypt</v>
      </c>
      <c r="GW14" s="341">
        <f t="shared" ref="GW14" ca="1" si="1691">INDEX(GS12:GS15,MATCH(GV14,GD12:GD15,0),0)</f>
        <v>1</v>
      </c>
      <c r="GX14" s="341" t="str">
        <f t="shared" ref="GX14:GX15" ca="1" si="1692">IF(AND(GX13&lt;&gt;"",GW14=1),GV14,"")</f>
        <v>Egypt</v>
      </c>
      <c r="GY14" s="341" t="str">
        <f t="shared" ref="GY14" ca="1" si="1693">IF(GY13&lt;&gt;"",GV14,"")</f>
        <v/>
      </c>
      <c r="GZ14" s="341" t="str">
        <f t="shared" ref="GZ14" ca="1" si="1694">IF(GW15=3,GV14,"")</f>
        <v/>
      </c>
      <c r="HA14" s="341">
        <f ca="1">SUMPRODUCT((OFFSET('Game Board'!$F$8:$F$31,0,GF$1)=GX14)*(OFFSET('Game Board'!$I$8:$I$31,0,GF$1)=GX12)*(OFFSET('Game Board'!$G$8:$G$31,0,GF$1)&gt;OFFSET('Game Board'!$H$8:$H$31,0,GF$1))*1)+SUMPRODUCT((OFFSET('Game Board'!$I$8:$I$31,0,GF$1)=GX14)*(OFFSET('Game Board'!$F$8:$F$31,0,GF$1)=GX12)*(OFFSET('Game Board'!$H$8:$H$31,0,GF$1)&gt;OFFSET('Game Board'!$G$8:$G$31,0,GF$1))*1)+SUMPRODUCT((OFFSET('Game Board'!$F$8:$F$31,0,GF$1)=GX14)*(OFFSET('Game Board'!$I$8:$I$31,0,GF$1)=GX13)*(OFFSET('Game Board'!$G$8:$G$31,0,GF$1)&gt;OFFSET('Game Board'!$H$8:$H$31,0,GF$1))*1)+SUMPRODUCT((OFFSET('Game Board'!$I$8:$I$31,0,GF$1)=GX14)*(OFFSET('Game Board'!$F$8:$F$31,0,GF$1)=GX13)*(OFFSET('Game Board'!$H$8:$H$31,0,GF$1)&gt;OFFSET('Game Board'!$G$8:$G$31,0,GF$1))*1)+SUMPRODUCT((OFFSET('Game Board'!$F$8:$F$31,0,GF$1)=GX14)*(OFFSET('Game Board'!$I$8:$I$31,0,GF$1)=GX15)*(OFFSET('Game Board'!$G$8:$G$31,0,GF$1)&gt;OFFSET('Game Board'!$H$8:$H$31,0,GF$1))*1)+SUMPRODUCT((OFFSET('Game Board'!$I$8:$I$31,0,GF$1)=GX14)*(OFFSET('Game Board'!$F$8:$F$31,0,GF$1)=GX15)*(OFFSET('Game Board'!$H$8:$H$31,0,GF$1)&gt;OFFSET('Game Board'!$G$8:$G$31,0,GF$1))*1)</f>
        <v>0</v>
      </c>
      <c r="HB14" s="341">
        <f ca="1">SUMPRODUCT((OFFSET('Game Board'!$F$8:$F$31,0,GF$1)=GX14)*(OFFSET('Game Board'!$I$8:$I$31,0,GF$1)=GX12)*(OFFSET('Game Board'!$G$8:$G$31,0,GF$1)=OFFSET('Game Board'!$H$8:$H$31,0,GF$1))*1)+SUMPRODUCT((OFFSET('Game Board'!$I$8:$I$31,0,GF$1)=GX14)*(OFFSET('Game Board'!$F$8:$F$31,0,GF$1)=GX12)*(OFFSET('Game Board'!$G$8:$G$31,0,GF$1)=OFFSET('Game Board'!$H$8:$H$31,0,GF$1))*1)+SUMPRODUCT((OFFSET('Game Board'!$F$8:$F$31,0,GF$1)=GX14)*(OFFSET('Game Board'!$I$8:$I$31,0,GF$1)=GX13)*(OFFSET('Game Board'!$G$8:$G$31,0,GF$1)=OFFSET('Game Board'!$H$8:$H$31,0,GF$1))*1)+SUMPRODUCT((OFFSET('Game Board'!$I$8:$I$31,0,GF$1)=GX14)*(OFFSET('Game Board'!$F$8:$F$31,0,GF$1)=GX13)*(OFFSET('Game Board'!$G$8:$G$31,0,GF$1)=OFFSET('Game Board'!$H$8:$H$31,0,GF$1))*1)+SUMPRODUCT((OFFSET('Game Board'!$F$8:$F$31,0,GF$1)=GX14)*(OFFSET('Game Board'!$I$8:$I$31,0,GF$1)=GX15)*(OFFSET('Game Board'!$G$8:$G$31,0,GF$1)=OFFSET('Game Board'!$H$8:$H$31,0,GF$1))*1)+SUMPRODUCT((OFFSET('Game Board'!$I$8:$I$31,0,GF$1)=GX14)*(OFFSET('Game Board'!$F$8:$F$31,0,GF$1)=GX15)*(OFFSET('Game Board'!$G$8:$G$31,0,GF$1)=OFFSET('Game Board'!$H$8:$H$31,0,GF$1))*1)</f>
        <v>3</v>
      </c>
      <c r="HC14" s="341">
        <f ca="1">SUMPRODUCT((OFFSET('Game Board'!$F$8:$F$31,0,GF$1)=GX14)*(OFFSET('Game Board'!$I$8:$I$31,0,GF$1)=GX12)*(OFFSET('Game Board'!$G$8:$G$31,0,GF$1)&lt;OFFSET('Game Board'!$H$8:$H$31,0,GF$1))*1)+SUMPRODUCT((OFFSET('Game Board'!$I$8:$I$31,0,GF$1)=GX14)*(OFFSET('Game Board'!$F$8:$F$31,0,GF$1)=GX12)*(OFFSET('Game Board'!$H$8:$H$31,0,GF$1)&lt;OFFSET('Game Board'!$G$8:$G$31,0,GF$1))*1)+SUMPRODUCT((OFFSET('Game Board'!$F$8:$F$31,0,GF$1)=GX14)*(OFFSET('Game Board'!$I$8:$I$31,0,GF$1)=GX13)*(OFFSET('Game Board'!$G$8:$G$31,0,GF$1)&lt;OFFSET('Game Board'!$H$8:$H$31,0,GF$1))*1)+SUMPRODUCT((OFFSET('Game Board'!$I$8:$I$31,0,GF$1)=GX14)*(OFFSET('Game Board'!$F$8:$F$31,0,GF$1)=GX13)*(OFFSET('Game Board'!$H$8:$H$31,0,GF$1)&lt;OFFSET('Game Board'!$G$8:$G$31,0,GF$1))*1)+SUMPRODUCT((OFFSET('Game Board'!$F$8:$F$31,0,GF$1)=GX14)*(OFFSET('Game Board'!$I$8:$I$31,0,GF$1)=GX15)*(OFFSET('Game Board'!$G$8:$G$31,0,GF$1)&lt;OFFSET('Game Board'!$H$8:$H$31,0,GF$1))*1)+SUMPRODUCT((OFFSET('Game Board'!$I$8:$I$31,0,GF$1)=GX14)*(OFFSET('Game Board'!$F$8:$F$31,0,GF$1)=GX15)*(OFFSET('Game Board'!$H$8:$H$31,0,GF$1)&lt;OFFSET('Game Board'!$G$8:$G$31,0,GF$1))*1)</f>
        <v>0</v>
      </c>
      <c r="HD14" s="341">
        <f ca="1">SUMIFS(OFFSET('Game Board'!$G$8:$G$31,0,GF$1),OFFSET('Game Board'!$F$8:$F$31,0,GF$1),GX14,OFFSET('Game Board'!$I$8:$I$31,0,GF$1),GX12)+SUMIFS(OFFSET('Game Board'!$G$8:$G$31,0,GF$1),OFFSET('Game Board'!$F$8:$F$31,0,GF$1),GX14,OFFSET('Game Board'!$I$8:$I$31,0,GF$1),GX13)+SUMIFS(OFFSET('Game Board'!$G$8:$G$31,0,GF$1),OFFSET('Game Board'!$F$8:$F$31,0,GF$1),GX14,OFFSET('Game Board'!$I$8:$I$31,0,GF$1),GX15)+SUMIFS(OFFSET('Game Board'!$H$8:$H$31,0,GF$1),OFFSET('Game Board'!$I$8:$I$31,0,GF$1),GX14,OFFSET('Game Board'!$F$8:$F$31,0,GF$1),GX12)+SUMIFS(OFFSET('Game Board'!$H$8:$H$31,0,GF$1),OFFSET('Game Board'!$I$8:$I$31,0,GF$1),GX14,OFFSET('Game Board'!$F$8:$F$31,0,GF$1),GX13)+SUMIFS(OFFSET('Game Board'!$H$8:$H$31,0,GF$1),OFFSET('Game Board'!$I$8:$I$31,0,GF$1),GX14,OFFSET('Game Board'!$F$8:$F$31,0,GF$1),GX15)</f>
        <v>0</v>
      </c>
      <c r="HE14" s="341">
        <f ca="1">SUMIFS(OFFSET('Game Board'!$H$8:$H$31,0,GF$1),OFFSET('Game Board'!$F$8:$F$31,0,GF$1),GX14,OFFSET('Game Board'!$I$8:$I$31,0,GF$1),GX12)+SUMIFS(OFFSET('Game Board'!$H$8:$H$31,0,GF$1),OFFSET('Game Board'!$F$8:$F$31,0,GF$1),GX14,OFFSET('Game Board'!$I$8:$I$31,0,GF$1),GX13)+SUMIFS(OFFSET('Game Board'!$H$8:$H$31,0,GF$1),OFFSET('Game Board'!$F$8:$F$31,0,GF$1),GX14,OFFSET('Game Board'!$I$8:$I$31,0,GF$1),GX15)+SUMIFS(OFFSET('Game Board'!$G$8:$G$31,0,GF$1),OFFSET('Game Board'!$I$8:$I$31,0,GF$1),GX14,OFFSET('Game Board'!$F$8:$F$31,0,GF$1),GX12)+SUMIFS(OFFSET('Game Board'!$G$8:$G$31,0,GF$1),OFFSET('Game Board'!$I$8:$I$31,0,GF$1),GX14,OFFSET('Game Board'!$F$8:$F$31,0,GF$1),GX13)+SUMIFS(OFFSET('Game Board'!$G$8:$G$31,0,GF$1),OFFSET('Game Board'!$I$8:$I$31,0,GF$1),GX14,OFFSET('Game Board'!$F$8:$F$31,0,GF$1),GX15)</f>
        <v>0</v>
      </c>
      <c r="HF14" s="341">
        <f t="shared" ca="1" si="15"/>
        <v>0</v>
      </c>
      <c r="HG14" s="341">
        <f t="shared" ca="1" si="16"/>
        <v>3</v>
      </c>
      <c r="HH14" s="341">
        <f t="shared" ref="HH14" ca="1" si="1695">IF(GX14&lt;&gt;"",SUMPRODUCT((GW12:GW15=GW14)*(HG12:HG15&gt;HG14)*1),0)</f>
        <v>0</v>
      </c>
      <c r="HI14" s="341">
        <f t="shared" ref="HI14" ca="1" si="1696">IF(GX14&lt;&gt;"",SUMPRODUCT((HH12:HH15=HH14)*(HF12:HF15&gt;HF14)*1),0)</f>
        <v>0</v>
      </c>
      <c r="HJ14" s="341">
        <f t="shared" ca="1" si="19"/>
        <v>0</v>
      </c>
      <c r="HK14" s="341">
        <f t="shared" ref="HK14" ca="1" si="1697">IF(GX14&lt;&gt;"",SUMPRODUCT((HJ12:HJ15=HJ14)*(HH12:HH15=HH14)*(HD12:HD15&gt;HD14)*1),0)</f>
        <v>0</v>
      </c>
      <c r="HL14" s="341">
        <f t="shared" ca="1" si="21"/>
        <v>1</v>
      </c>
      <c r="HM14" s="341">
        <f ca="1">SUMPRODUCT((OFFSET('Game Board'!$F$8:$F$31,0,GF$1)=GY14)*(OFFSET('Game Board'!$I$8:$I$31,0,GF$1)=GY13)*(OFFSET('Game Board'!$G$8:$G$31,0,GF$1)&gt;OFFSET('Game Board'!$H$8:$H$31,0,GF$1))*1)+SUMPRODUCT((OFFSET('Game Board'!$I$8:$I$31,0,GF$1)=GY14)*(OFFSET('Game Board'!$F$8:$F$31,0,GF$1)=GY13)*(OFFSET('Game Board'!$H$8:$H$31,0,GF$1)&gt;OFFSET('Game Board'!$G$8:$G$31,0,GF$1))*1)+SUMPRODUCT((OFFSET('Game Board'!$F$8:$F$31,0,GF$1)=GY14)*(OFFSET('Game Board'!$I$8:$I$31,0,GF$1)=GY15)*(OFFSET('Game Board'!$G$8:$G$31,0,GF$1)&gt;OFFSET('Game Board'!$H$8:$H$31,0,GF$1))*1)+SUMPRODUCT((OFFSET('Game Board'!$I$8:$I$31,0,GF$1)=GY14)*(OFFSET('Game Board'!$F$8:$F$31,0,GF$1)=GY15)*(OFFSET('Game Board'!$H$8:$H$31,0,GF$1)&gt;OFFSET('Game Board'!$G$8:$G$31,0,GF$1))*1)</f>
        <v>0</v>
      </c>
      <c r="HN14" s="341">
        <f ca="1">SUMPRODUCT((OFFSET('Game Board'!$F$8:$F$31,0,GF$1)=GY14)*(OFFSET('Game Board'!$I$8:$I$31,0,GF$1)=GY13)*(OFFSET('Game Board'!$G$8:$G$31,0,GF$1)=OFFSET('Game Board'!$H$8:$H$31,0,GF$1))*1)+SUMPRODUCT((OFFSET('Game Board'!$I$8:$I$31,0,GF$1)=GY14)*(OFFSET('Game Board'!$F$8:$F$31,0,GF$1)=GY13)*(OFFSET('Game Board'!$G$8:$G$31,0,GF$1)=OFFSET('Game Board'!$H$8:$H$31,0,GF$1))*1)+SUMPRODUCT((OFFSET('Game Board'!$F$8:$F$31,0,GF$1)=GY14)*(OFFSET('Game Board'!$I$8:$I$31,0,GF$1)=GY15)*(OFFSET('Game Board'!$G$8:$G$31,0,GF$1)=OFFSET('Game Board'!$H$8:$H$31,0,GF$1))*1)+SUMPRODUCT((OFFSET('Game Board'!$I$8:$I$31,0,GF$1)=GY14)*(OFFSET('Game Board'!$F$8:$F$31,0,GF$1)=GY15)*(OFFSET('Game Board'!$G$8:$G$31,0,GF$1)=OFFSET('Game Board'!$H$8:$H$31,0,GF$1))*1)</f>
        <v>0</v>
      </c>
      <c r="HO14" s="341">
        <f ca="1">SUMPRODUCT((OFFSET('Game Board'!$F$8:$F$31,0,GF$1)=GY14)*(OFFSET('Game Board'!$I$8:$I$31,0,GF$1)=GY13)*(OFFSET('Game Board'!$G$8:$G$31,0,GF$1)&lt;OFFSET('Game Board'!$H$8:$H$31,0,GF$1))*1)+SUMPRODUCT((OFFSET('Game Board'!$I$8:$I$31,0,GF$1)=GY14)*(OFFSET('Game Board'!$F$8:$F$31,0,GF$1)=GY13)*(OFFSET('Game Board'!$H$8:$H$31,0,GF$1)&lt;OFFSET('Game Board'!$G$8:$G$31,0,GF$1))*1)+SUMPRODUCT((OFFSET('Game Board'!$F$8:$F$31,0,GF$1)=GY14)*(OFFSET('Game Board'!$I$8:$I$31,0,GF$1)=GY15)*(OFFSET('Game Board'!$G$8:$G$31,0,GF$1)&lt;OFFSET('Game Board'!$H$8:$H$31,0,GF$1))*1)+SUMPRODUCT((OFFSET('Game Board'!$I$8:$I$31,0,GF$1)=GY14)*(OFFSET('Game Board'!$F$8:$F$31,0,GF$1)=GY15)*(OFFSET('Game Board'!$H$8:$H$31,0,GF$1)&lt;OFFSET('Game Board'!$G$8:$G$31,0,GF$1))*1)</f>
        <v>0</v>
      </c>
      <c r="HP14" s="341">
        <f ca="1">SUMIFS(OFFSET('Game Board'!$G$8:$G$31,0,GF$1),OFFSET('Game Board'!$F$8:$F$31,0,GF$1),GY14,OFFSET('Game Board'!$I$8:$I$31,0,GF$1),GY13)+SUMIFS(OFFSET('Game Board'!$G$8:$G$31,0,GF$1),OFFSET('Game Board'!$F$8:$F$31,0,GF$1),GY14,OFFSET('Game Board'!$I$8:$I$31,0,GF$1),GY15)+SUMIFS(OFFSET('Game Board'!$H$8:$H$31,0,GF$1),OFFSET('Game Board'!$I$8:$I$31,0,GF$1),GY14,OFFSET('Game Board'!$F$8:$F$31,0,GF$1),GY13)+SUMIFS(OFFSET('Game Board'!$H$8:$H$31,0,GF$1),OFFSET('Game Board'!$I$8:$I$31,0,GF$1),GY14,OFFSET('Game Board'!$F$8:$F$31,0,GF$1),GY15)</f>
        <v>0</v>
      </c>
      <c r="HQ14" s="341">
        <f ca="1">SUMIFS(OFFSET('Game Board'!$H$8:$H$31,0,GF$1),OFFSET('Game Board'!$F$8:$F$31,0,GF$1),GY14,OFFSET('Game Board'!$I$8:$I$31,0,GF$1),GY13)+SUMIFS(OFFSET('Game Board'!$H$8:$H$31,0,GF$1),OFFSET('Game Board'!$F$8:$F$31,0,GF$1),GY14,OFFSET('Game Board'!$I$8:$I$31,0,GF$1),GY15)+SUMIFS(OFFSET('Game Board'!$G$8:$G$31,0,GF$1),OFFSET('Game Board'!$I$8:$I$31,0,GF$1),GY14,OFFSET('Game Board'!$F$8:$F$31,0,GF$1),GY13)+SUMIFS(OFFSET('Game Board'!$G$8:$G$31,0,GF$1),OFFSET('Game Board'!$I$8:$I$31,0,GF$1),GY14,OFFSET('Game Board'!$F$8:$F$31,0,GF$1),GY15)</f>
        <v>0</v>
      </c>
      <c r="HR14" s="341">
        <f t="shared" ca="1" si="243"/>
        <v>0</v>
      </c>
      <c r="HS14" s="341">
        <f t="shared" ca="1" si="244"/>
        <v>0</v>
      </c>
      <c r="HT14" s="341">
        <f t="shared" ref="HT14" ca="1" si="1698">IF(GY14&lt;&gt;"",SUMPRODUCT((GW12:GW15=GW14)*(HS12:HS15&gt;HS14)*1),0)</f>
        <v>0</v>
      </c>
      <c r="HU14" s="341">
        <f t="shared" ref="HU14" ca="1" si="1699">IF(GY14&lt;&gt;"",SUMPRODUCT((HT12:HT15=HT14)*(HR12:HR15&gt;HR14)*1),0)</f>
        <v>0</v>
      </c>
      <c r="HV14" s="341">
        <f t="shared" ca="1" si="247"/>
        <v>0</v>
      </c>
      <c r="HW14" s="341">
        <f t="shared" ref="HW14" ca="1" si="1700">IF(GY14&lt;&gt;"",SUMPRODUCT((HV12:HV15=HV14)*(HT12:HT15=HT14)*(HP12:HP15&gt;HP14)*1),0)</f>
        <v>0</v>
      </c>
      <c r="HX14" s="341">
        <f t="shared" ca="1" si="22"/>
        <v>1</v>
      </c>
      <c r="HY14" s="341">
        <f ca="1">SUMPRODUCT((OFFSET('Game Board'!$F$8:$F$31,0,GF$1)=GZ14)*(OFFSET('Game Board'!$I$8:$I$31,0,GF$1)=GZ15)*(OFFSET('Game Board'!$G$8:$G$31,0,GF$1)&gt;OFFSET('Game Board'!$H$8:$H$31,0,GF$1))*1)+SUMPRODUCT((OFFSET('Game Board'!$I$8:$I$31,0,GF$1)=GZ14)*(OFFSET('Game Board'!$F$8:$F$31,0,GF$1)=GZ15)*(OFFSET('Game Board'!$H$8:$H$31,0,GF$1)&gt;OFFSET('Game Board'!$G$8:$G$31,0,GF$1))*1)</f>
        <v>0</v>
      </c>
      <c r="HZ14" s="341">
        <f ca="1">SUMPRODUCT((OFFSET('Game Board'!$F$8:$F$31,0,GF$1)=GZ14)*(OFFSET('Game Board'!$I$8:$I$31,0,GF$1)=GZ15)*(OFFSET('Game Board'!$G$8:$G$31,0,GF$1)=OFFSET('Game Board'!$H$8:$H$31,0,GF$1))*1)+SUMPRODUCT((OFFSET('Game Board'!$I$8:$I$31,0,GF$1)=GZ14)*(OFFSET('Game Board'!$F$8:$F$31,0,GF$1)=GZ15)*(OFFSET('Game Board'!$H$8:$H$31,0,GF$1)=OFFSET('Game Board'!$G$8:$G$31,0,GF$1))*1)</f>
        <v>0</v>
      </c>
      <c r="IA14" s="341">
        <f ca="1">SUMPRODUCT((OFFSET('Game Board'!$F$8:$F$31,0,GF$1)=GZ14)*(OFFSET('Game Board'!$I$8:$I$31,0,GF$1)=GZ15)*(OFFSET('Game Board'!$G$8:$G$31,0,GF$1)&lt;OFFSET('Game Board'!$H$8:$H$31,0,GF$1))*1)+SUMPRODUCT((OFFSET('Game Board'!$I$8:$I$31,0,GF$1)=GZ14)*(OFFSET('Game Board'!$F$8:$F$31,0,GF$1)=GZ15)*(OFFSET('Game Board'!$H$8:$H$31,0,GF$1)&lt;OFFSET('Game Board'!$G$8:$G$31,0,GF$1))*1)</f>
        <v>0</v>
      </c>
      <c r="IB14" s="341">
        <f ca="1">SUMIFS(OFFSET('Game Board'!$G$8:$G$31,0,GF$1),OFFSET('Game Board'!$F$8:$F$31,0,GF$1),GZ14,OFFSET('Game Board'!$I$8:$I$31,0,GF$1),GZ15)+SUMIFS(OFFSET('Game Board'!$H$8:$H$31,0,GF$1),OFFSET('Game Board'!$I$8:$I$31,0,GF$1),GZ14,OFFSET('Game Board'!$F$8:$F$31,0,GF$1),GZ15)</f>
        <v>0</v>
      </c>
      <c r="IC14" s="341">
        <f ca="1">SUMIFS(OFFSET('Game Board'!$H$8:$H$31,0,GF$1),OFFSET('Game Board'!$F$8:$F$31,0,GF$1),GZ14,OFFSET('Game Board'!$I$8:$I$31,0,GF$1),GZ15)+SUMIFS(OFFSET('Game Board'!$G$8:$G$31,0,GF$1),OFFSET('Game Board'!$I$8:$I$31,0,GF$1),GZ14,OFFSET('Game Board'!$F$8:$F$31,0,GF$1),GZ15)</f>
        <v>0</v>
      </c>
      <c r="ID14" s="341">
        <f t="shared" ref="ID14:ID15" ca="1" si="1701">IB14-IC14</f>
        <v>0</v>
      </c>
      <c r="IE14" s="341">
        <f t="shared" ref="IE14:IE15" ca="1" si="1702">HZ14*1+HY14*3</f>
        <v>0</v>
      </c>
      <c r="IF14" s="341">
        <f t="shared" ref="IF14" ca="1" si="1703">IF(GZ14&lt;&gt;"",SUMPRODUCT((HI12:HI15=HI14)*(IE12:IE15&gt;IE14)*1),0)</f>
        <v>0</v>
      </c>
      <c r="IG14" s="341">
        <f t="shared" ref="IG14" ca="1" si="1704">IF(GZ14&lt;&gt;"",SUMPRODUCT((IF12:IF15=IF14)*(ID12:ID15&gt;ID14)*1),0)</f>
        <v>0</v>
      </c>
      <c r="IH14" s="341">
        <f t="shared" ref="IH14:IH15" ca="1" si="1705">IF14+IG14</f>
        <v>0</v>
      </c>
      <c r="II14" s="341">
        <f t="shared" ref="II14" ca="1" si="1706">IF(GZ14&lt;&gt;"",SUMPRODUCT((IH12:IH15=IH14)*(IF12:IF15=IF14)*(IB12:IB15&gt;IB14)*1),0)</f>
        <v>0</v>
      </c>
      <c r="IJ14" s="341">
        <f t="shared" ca="1" si="23"/>
        <v>1</v>
      </c>
      <c r="IK14" s="341">
        <f t="shared" ref="IK14" ca="1" si="1707">SUMPRODUCT((IJ12:IJ15=IJ14)*(GM12:GM15&gt;GM14)*1)</f>
        <v>2</v>
      </c>
      <c r="IL14" s="341">
        <f t="shared" ca="1" si="25"/>
        <v>3</v>
      </c>
      <c r="IM14" s="341" t="str">
        <f t="shared" si="250"/>
        <v>Egypt</v>
      </c>
      <c r="IN14" s="341">
        <f t="shared" ca="1" si="26"/>
        <v>0</v>
      </c>
      <c r="IO14" s="341">
        <f ca="1">SUMPRODUCT((OFFSET('Game Board'!$G$8:$G$31,0,IO$1)&lt;&gt;"")*(OFFSET('Game Board'!$F$8:$F$31,0,IO$1)=$C14)*(OFFSET('Game Board'!$G$8:$G$31,0,IO$1)&gt;OFFSET('Game Board'!$H$8:$H$31,0,IO$1))*1)+SUMPRODUCT((OFFSET('Game Board'!$G$8:$G$31,0,IO$1)&lt;&gt;"")*(OFFSET('Game Board'!$I$8:$I$31,0,IO$1)=$C14)*(OFFSET('Game Board'!$H$8:$H$31,0,IO$1)&gt;OFFSET('Game Board'!$G$8:$G$31,0,IO$1))*1)</f>
        <v>0</v>
      </c>
      <c r="IP14" s="341">
        <f ca="1">SUMPRODUCT((OFFSET('Game Board'!$G$8:$G$31,0,IO$1)&lt;&gt;"")*(OFFSET('Game Board'!$F$8:$F$31,0,IO$1)=$C14)*(OFFSET('Game Board'!$G$8:$G$31,0,IO$1)=OFFSET('Game Board'!$H$8:$H$31,0,IO$1))*1)+SUMPRODUCT((OFFSET('Game Board'!$G$8:$G$31,0,IO$1)&lt;&gt;"")*(OFFSET('Game Board'!$I$8:$I$31,0,IO$1)=$C14)*(OFFSET('Game Board'!$G$8:$G$31,0,IO$1)=OFFSET('Game Board'!$H$8:$H$31,0,IO$1))*1)</f>
        <v>0</v>
      </c>
      <c r="IQ14" s="341">
        <f ca="1">SUMPRODUCT((OFFSET('Game Board'!$G$8:$G$31,0,IO$1)&lt;&gt;"")*(OFFSET('Game Board'!$F$8:$F$31,0,IO$1)=$C14)*(OFFSET('Game Board'!$G$8:$G$31,0,IO$1)&lt;OFFSET('Game Board'!$H$8:$H$31,0,IO$1))*1)+SUMPRODUCT((OFFSET('Game Board'!$G$8:$G$31,0,IO$1)&lt;&gt;"")*(OFFSET('Game Board'!$I$8:$I$31,0,IO$1)=$C14)*(OFFSET('Game Board'!$H$8:$H$31,0,IO$1)&lt;OFFSET('Game Board'!$G$8:$G$31,0,IO$1))*1)</f>
        <v>0</v>
      </c>
      <c r="IR14" s="341">
        <f ca="1">SUMIF(OFFSET('Game Board'!$F$8:$F$31,0,IO$1),$C14,OFFSET('Game Board'!$G$8:$G$31,0,IO$1))+SUMIF(OFFSET('Game Board'!$I$8:$I$31,0,IO$1),$C14,OFFSET('Game Board'!$H$8:$H$31,0,IO$1))</f>
        <v>0</v>
      </c>
      <c r="IS14" s="341">
        <f ca="1">SUMIF(OFFSET('Game Board'!$F$8:$F$31,0,IO$1),$C14,OFFSET('Game Board'!$H$8:$H$31,0,IO$1))+SUMIF(OFFSET('Game Board'!$I$8:$I$31,0,IO$1),$C14,OFFSET('Game Board'!$G$8:$G$31,0,IO$1))</f>
        <v>0</v>
      </c>
      <c r="IT14" s="341">
        <f t="shared" ca="1" si="27"/>
        <v>0</v>
      </c>
      <c r="IU14" s="341">
        <f t="shared" ca="1" si="28"/>
        <v>0</v>
      </c>
      <c r="IV14" s="341">
        <f t="shared" ca="1" si="251"/>
        <v>6</v>
      </c>
      <c r="IW14" s="341">
        <f>'Tournament Setup'!$F16</f>
        <v>0</v>
      </c>
      <c r="IX14" s="341">
        <f t="shared" ref="IX14" ca="1" si="1708">RANK(IU14,IU12:IU15)</f>
        <v>1</v>
      </c>
      <c r="IY14" s="341">
        <f t="shared" ref="IY14" ca="1" si="1709">SUMPRODUCT((IX12:IX15=IX14)*(IT12:IT15&gt;IT14)*1)</f>
        <v>0</v>
      </c>
      <c r="IZ14" s="341">
        <f t="shared" ca="1" si="31"/>
        <v>1</v>
      </c>
      <c r="JA14" s="341">
        <f t="shared" ref="JA14" ca="1" si="1710">SUMPRODUCT((IX12:IX15=IX14)*(IT12:IT15=IT14)*(IR12:IR15&gt;IR14)*1)</f>
        <v>0</v>
      </c>
      <c r="JB14" s="341">
        <f t="shared" ca="1" si="33"/>
        <v>1</v>
      </c>
      <c r="JC14" s="341">
        <f t="shared" ref="JC14" ca="1" si="1711">RANK(JB14,JB12:JB15,1)+COUNTIF(JB12:JB14,JB14)-1</f>
        <v>3</v>
      </c>
      <c r="JD14" s="341">
        <v>3</v>
      </c>
      <c r="JE14" s="341" t="str">
        <f t="shared" ref="JE14" ca="1" si="1712">INDEX(IM12:IM15,MATCH(JD14,JC12:JC15,0),0)</f>
        <v>Egypt</v>
      </c>
      <c r="JF14" s="341">
        <f t="shared" ref="JF14" ca="1" si="1713">INDEX(JB12:JB15,MATCH(JE14,IM12:IM15,0),0)</f>
        <v>1</v>
      </c>
      <c r="JG14" s="341" t="str">
        <f t="shared" ref="JG14:JG15" ca="1" si="1714">IF(AND(JG13&lt;&gt;"",JF14=1),JE14,"")</f>
        <v>Egypt</v>
      </c>
      <c r="JH14" s="341" t="str">
        <f t="shared" ref="JH14" ca="1" si="1715">IF(JH13&lt;&gt;"",JE14,"")</f>
        <v/>
      </c>
      <c r="JI14" s="341" t="str">
        <f t="shared" ref="JI14" ca="1" si="1716">IF(JF15=3,JE14,"")</f>
        <v/>
      </c>
      <c r="JJ14" s="341">
        <f ca="1">SUMPRODUCT((OFFSET('Game Board'!$F$8:$F$31,0,IO$1)=JG14)*(OFFSET('Game Board'!$I$8:$I$31,0,IO$1)=JG12)*(OFFSET('Game Board'!$G$8:$G$31,0,IO$1)&gt;OFFSET('Game Board'!$H$8:$H$31,0,IO$1))*1)+SUMPRODUCT((OFFSET('Game Board'!$I$8:$I$31,0,IO$1)=JG14)*(OFFSET('Game Board'!$F$8:$F$31,0,IO$1)=JG12)*(OFFSET('Game Board'!$H$8:$H$31,0,IO$1)&gt;OFFSET('Game Board'!$G$8:$G$31,0,IO$1))*1)+SUMPRODUCT((OFFSET('Game Board'!$F$8:$F$31,0,IO$1)=JG14)*(OFFSET('Game Board'!$I$8:$I$31,0,IO$1)=JG13)*(OFFSET('Game Board'!$G$8:$G$31,0,IO$1)&gt;OFFSET('Game Board'!$H$8:$H$31,0,IO$1))*1)+SUMPRODUCT((OFFSET('Game Board'!$I$8:$I$31,0,IO$1)=JG14)*(OFFSET('Game Board'!$F$8:$F$31,0,IO$1)=JG13)*(OFFSET('Game Board'!$H$8:$H$31,0,IO$1)&gt;OFFSET('Game Board'!$G$8:$G$31,0,IO$1))*1)+SUMPRODUCT((OFFSET('Game Board'!$F$8:$F$31,0,IO$1)=JG14)*(OFFSET('Game Board'!$I$8:$I$31,0,IO$1)=JG15)*(OFFSET('Game Board'!$G$8:$G$31,0,IO$1)&gt;OFFSET('Game Board'!$H$8:$H$31,0,IO$1))*1)+SUMPRODUCT((OFFSET('Game Board'!$I$8:$I$31,0,IO$1)=JG14)*(OFFSET('Game Board'!$F$8:$F$31,0,IO$1)=JG15)*(OFFSET('Game Board'!$H$8:$H$31,0,IO$1)&gt;OFFSET('Game Board'!$G$8:$G$31,0,IO$1))*1)</f>
        <v>0</v>
      </c>
      <c r="JK14" s="341">
        <f ca="1">SUMPRODUCT((OFFSET('Game Board'!$F$8:$F$31,0,IO$1)=JG14)*(OFFSET('Game Board'!$I$8:$I$31,0,IO$1)=JG12)*(OFFSET('Game Board'!$G$8:$G$31,0,IO$1)=OFFSET('Game Board'!$H$8:$H$31,0,IO$1))*1)+SUMPRODUCT((OFFSET('Game Board'!$I$8:$I$31,0,IO$1)=JG14)*(OFFSET('Game Board'!$F$8:$F$31,0,IO$1)=JG12)*(OFFSET('Game Board'!$G$8:$G$31,0,IO$1)=OFFSET('Game Board'!$H$8:$H$31,0,IO$1))*1)+SUMPRODUCT((OFFSET('Game Board'!$F$8:$F$31,0,IO$1)=JG14)*(OFFSET('Game Board'!$I$8:$I$31,0,IO$1)=JG13)*(OFFSET('Game Board'!$G$8:$G$31,0,IO$1)=OFFSET('Game Board'!$H$8:$H$31,0,IO$1))*1)+SUMPRODUCT((OFFSET('Game Board'!$I$8:$I$31,0,IO$1)=JG14)*(OFFSET('Game Board'!$F$8:$F$31,0,IO$1)=JG13)*(OFFSET('Game Board'!$G$8:$G$31,0,IO$1)=OFFSET('Game Board'!$H$8:$H$31,0,IO$1))*1)+SUMPRODUCT((OFFSET('Game Board'!$F$8:$F$31,0,IO$1)=JG14)*(OFFSET('Game Board'!$I$8:$I$31,0,IO$1)=JG15)*(OFFSET('Game Board'!$G$8:$G$31,0,IO$1)=OFFSET('Game Board'!$H$8:$H$31,0,IO$1))*1)+SUMPRODUCT((OFFSET('Game Board'!$I$8:$I$31,0,IO$1)=JG14)*(OFFSET('Game Board'!$F$8:$F$31,0,IO$1)=JG15)*(OFFSET('Game Board'!$G$8:$G$31,0,IO$1)=OFFSET('Game Board'!$H$8:$H$31,0,IO$1))*1)</f>
        <v>3</v>
      </c>
      <c r="JL14" s="341">
        <f ca="1">SUMPRODUCT((OFFSET('Game Board'!$F$8:$F$31,0,IO$1)=JG14)*(OFFSET('Game Board'!$I$8:$I$31,0,IO$1)=JG12)*(OFFSET('Game Board'!$G$8:$G$31,0,IO$1)&lt;OFFSET('Game Board'!$H$8:$H$31,0,IO$1))*1)+SUMPRODUCT((OFFSET('Game Board'!$I$8:$I$31,0,IO$1)=JG14)*(OFFSET('Game Board'!$F$8:$F$31,0,IO$1)=JG12)*(OFFSET('Game Board'!$H$8:$H$31,0,IO$1)&lt;OFFSET('Game Board'!$G$8:$G$31,0,IO$1))*1)+SUMPRODUCT((OFFSET('Game Board'!$F$8:$F$31,0,IO$1)=JG14)*(OFFSET('Game Board'!$I$8:$I$31,0,IO$1)=JG13)*(OFFSET('Game Board'!$G$8:$G$31,0,IO$1)&lt;OFFSET('Game Board'!$H$8:$H$31,0,IO$1))*1)+SUMPRODUCT((OFFSET('Game Board'!$I$8:$I$31,0,IO$1)=JG14)*(OFFSET('Game Board'!$F$8:$F$31,0,IO$1)=JG13)*(OFFSET('Game Board'!$H$8:$H$31,0,IO$1)&lt;OFFSET('Game Board'!$G$8:$G$31,0,IO$1))*1)+SUMPRODUCT((OFFSET('Game Board'!$F$8:$F$31,0,IO$1)=JG14)*(OFFSET('Game Board'!$I$8:$I$31,0,IO$1)=JG15)*(OFFSET('Game Board'!$G$8:$G$31,0,IO$1)&lt;OFFSET('Game Board'!$H$8:$H$31,0,IO$1))*1)+SUMPRODUCT((OFFSET('Game Board'!$I$8:$I$31,0,IO$1)=JG14)*(OFFSET('Game Board'!$F$8:$F$31,0,IO$1)=JG15)*(OFFSET('Game Board'!$H$8:$H$31,0,IO$1)&lt;OFFSET('Game Board'!$G$8:$G$31,0,IO$1))*1)</f>
        <v>0</v>
      </c>
      <c r="JM14" s="341">
        <f ca="1">SUMIFS(OFFSET('Game Board'!$G$8:$G$31,0,IO$1),OFFSET('Game Board'!$F$8:$F$31,0,IO$1),JG14,OFFSET('Game Board'!$I$8:$I$31,0,IO$1),JG12)+SUMIFS(OFFSET('Game Board'!$G$8:$G$31,0,IO$1),OFFSET('Game Board'!$F$8:$F$31,0,IO$1),JG14,OFFSET('Game Board'!$I$8:$I$31,0,IO$1),JG13)+SUMIFS(OFFSET('Game Board'!$G$8:$G$31,0,IO$1),OFFSET('Game Board'!$F$8:$F$31,0,IO$1),JG14,OFFSET('Game Board'!$I$8:$I$31,0,IO$1),JG15)+SUMIFS(OFFSET('Game Board'!$H$8:$H$31,0,IO$1),OFFSET('Game Board'!$I$8:$I$31,0,IO$1),JG14,OFFSET('Game Board'!$F$8:$F$31,0,IO$1),JG12)+SUMIFS(OFFSET('Game Board'!$H$8:$H$31,0,IO$1),OFFSET('Game Board'!$I$8:$I$31,0,IO$1),JG14,OFFSET('Game Board'!$F$8:$F$31,0,IO$1),JG13)+SUMIFS(OFFSET('Game Board'!$H$8:$H$31,0,IO$1),OFFSET('Game Board'!$I$8:$I$31,0,IO$1),JG14,OFFSET('Game Board'!$F$8:$F$31,0,IO$1),JG15)</f>
        <v>0</v>
      </c>
      <c r="JN14" s="341">
        <f ca="1">SUMIFS(OFFSET('Game Board'!$H$8:$H$31,0,IO$1),OFFSET('Game Board'!$F$8:$F$31,0,IO$1),JG14,OFFSET('Game Board'!$I$8:$I$31,0,IO$1),JG12)+SUMIFS(OFFSET('Game Board'!$H$8:$H$31,0,IO$1),OFFSET('Game Board'!$F$8:$F$31,0,IO$1),JG14,OFFSET('Game Board'!$I$8:$I$31,0,IO$1),JG13)+SUMIFS(OFFSET('Game Board'!$H$8:$H$31,0,IO$1),OFFSET('Game Board'!$F$8:$F$31,0,IO$1),JG14,OFFSET('Game Board'!$I$8:$I$31,0,IO$1),JG15)+SUMIFS(OFFSET('Game Board'!$G$8:$G$31,0,IO$1),OFFSET('Game Board'!$I$8:$I$31,0,IO$1),JG14,OFFSET('Game Board'!$F$8:$F$31,0,IO$1),JG12)+SUMIFS(OFFSET('Game Board'!$G$8:$G$31,0,IO$1),OFFSET('Game Board'!$I$8:$I$31,0,IO$1),JG14,OFFSET('Game Board'!$F$8:$F$31,0,IO$1),JG13)+SUMIFS(OFFSET('Game Board'!$G$8:$G$31,0,IO$1),OFFSET('Game Board'!$I$8:$I$31,0,IO$1),JG14,OFFSET('Game Board'!$F$8:$F$31,0,IO$1),JG15)</f>
        <v>0</v>
      </c>
      <c r="JO14" s="341">
        <f t="shared" ca="1" si="38"/>
        <v>0</v>
      </c>
      <c r="JP14" s="341">
        <f t="shared" ca="1" si="39"/>
        <v>3</v>
      </c>
      <c r="JQ14" s="341">
        <f t="shared" ref="JQ14" ca="1" si="1717">IF(JG14&lt;&gt;"",SUMPRODUCT((JF12:JF15=JF14)*(JP12:JP15&gt;JP14)*1),0)</f>
        <v>0</v>
      </c>
      <c r="JR14" s="341">
        <f t="shared" ref="JR14" ca="1" si="1718">IF(JG14&lt;&gt;"",SUMPRODUCT((JQ12:JQ15=JQ14)*(JO12:JO15&gt;JO14)*1),0)</f>
        <v>0</v>
      </c>
      <c r="JS14" s="341">
        <f t="shared" ca="1" si="42"/>
        <v>0</v>
      </c>
      <c r="JT14" s="341">
        <f t="shared" ref="JT14" ca="1" si="1719">IF(JG14&lt;&gt;"",SUMPRODUCT((JS12:JS15=JS14)*(JQ12:JQ15=JQ14)*(JM12:JM15&gt;JM14)*1),0)</f>
        <v>0</v>
      </c>
      <c r="JU14" s="341">
        <f t="shared" ca="1" si="44"/>
        <v>1</v>
      </c>
      <c r="JV14" s="341">
        <f ca="1">SUMPRODUCT((OFFSET('Game Board'!$F$8:$F$31,0,IO$1)=JH14)*(OFFSET('Game Board'!$I$8:$I$31,0,IO$1)=JH13)*(OFFSET('Game Board'!$G$8:$G$31,0,IO$1)&gt;OFFSET('Game Board'!$H$8:$H$31,0,IO$1))*1)+SUMPRODUCT((OFFSET('Game Board'!$I$8:$I$31,0,IO$1)=JH14)*(OFFSET('Game Board'!$F$8:$F$31,0,IO$1)=JH13)*(OFFSET('Game Board'!$H$8:$H$31,0,IO$1)&gt;OFFSET('Game Board'!$G$8:$G$31,0,IO$1))*1)+SUMPRODUCT((OFFSET('Game Board'!$F$8:$F$31,0,IO$1)=JH14)*(OFFSET('Game Board'!$I$8:$I$31,0,IO$1)=JH15)*(OFFSET('Game Board'!$G$8:$G$31,0,IO$1)&gt;OFFSET('Game Board'!$H$8:$H$31,0,IO$1))*1)+SUMPRODUCT((OFFSET('Game Board'!$I$8:$I$31,0,IO$1)=JH14)*(OFFSET('Game Board'!$F$8:$F$31,0,IO$1)=JH15)*(OFFSET('Game Board'!$H$8:$H$31,0,IO$1)&gt;OFFSET('Game Board'!$G$8:$G$31,0,IO$1))*1)</f>
        <v>0</v>
      </c>
      <c r="JW14" s="341">
        <f ca="1">SUMPRODUCT((OFFSET('Game Board'!$F$8:$F$31,0,IO$1)=JH14)*(OFFSET('Game Board'!$I$8:$I$31,0,IO$1)=JH13)*(OFFSET('Game Board'!$G$8:$G$31,0,IO$1)=OFFSET('Game Board'!$H$8:$H$31,0,IO$1))*1)+SUMPRODUCT((OFFSET('Game Board'!$I$8:$I$31,0,IO$1)=JH14)*(OFFSET('Game Board'!$F$8:$F$31,0,IO$1)=JH13)*(OFFSET('Game Board'!$G$8:$G$31,0,IO$1)=OFFSET('Game Board'!$H$8:$H$31,0,IO$1))*1)+SUMPRODUCT((OFFSET('Game Board'!$F$8:$F$31,0,IO$1)=JH14)*(OFFSET('Game Board'!$I$8:$I$31,0,IO$1)=JH15)*(OFFSET('Game Board'!$G$8:$G$31,0,IO$1)=OFFSET('Game Board'!$H$8:$H$31,0,IO$1))*1)+SUMPRODUCT((OFFSET('Game Board'!$I$8:$I$31,0,IO$1)=JH14)*(OFFSET('Game Board'!$F$8:$F$31,0,IO$1)=JH15)*(OFFSET('Game Board'!$G$8:$G$31,0,IO$1)=OFFSET('Game Board'!$H$8:$H$31,0,IO$1))*1)</f>
        <v>0</v>
      </c>
      <c r="JX14" s="341">
        <f ca="1">SUMPRODUCT((OFFSET('Game Board'!$F$8:$F$31,0,IO$1)=JH14)*(OFFSET('Game Board'!$I$8:$I$31,0,IO$1)=JH13)*(OFFSET('Game Board'!$G$8:$G$31,0,IO$1)&lt;OFFSET('Game Board'!$H$8:$H$31,0,IO$1))*1)+SUMPRODUCT((OFFSET('Game Board'!$I$8:$I$31,0,IO$1)=JH14)*(OFFSET('Game Board'!$F$8:$F$31,0,IO$1)=JH13)*(OFFSET('Game Board'!$H$8:$H$31,0,IO$1)&lt;OFFSET('Game Board'!$G$8:$G$31,0,IO$1))*1)+SUMPRODUCT((OFFSET('Game Board'!$F$8:$F$31,0,IO$1)=JH14)*(OFFSET('Game Board'!$I$8:$I$31,0,IO$1)=JH15)*(OFFSET('Game Board'!$G$8:$G$31,0,IO$1)&lt;OFFSET('Game Board'!$H$8:$H$31,0,IO$1))*1)+SUMPRODUCT((OFFSET('Game Board'!$I$8:$I$31,0,IO$1)=JH14)*(OFFSET('Game Board'!$F$8:$F$31,0,IO$1)=JH15)*(OFFSET('Game Board'!$H$8:$H$31,0,IO$1)&lt;OFFSET('Game Board'!$G$8:$G$31,0,IO$1))*1)</f>
        <v>0</v>
      </c>
      <c r="JY14" s="341">
        <f ca="1">SUMIFS(OFFSET('Game Board'!$G$8:$G$31,0,IO$1),OFFSET('Game Board'!$F$8:$F$31,0,IO$1),JH14,OFFSET('Game Board'!$I$8:$I$31,0,IO$1),JH13)+SUMIFS(OFFSET('Game Board'!$G$8:$G$31,0,IO$1),OFFSET('Game Board'!$F$8:$F$31,0,IO$1),JH14,OFFSET('Game Board'!$I$8:$I$31,0,IO$1),JH15)+SUMIFS(OFFSET('Game Board'!$H$8:$H$31,0,IO$1),OFFSET('Game Board'!$I$8:$I$31,0,IO$1),JH14,OFFSET('Game Board'!$F$8:$F$31,0,IO$1),JH13)+SUMIFS(OFFSET('Game Board'!$H$8:$H$31,0,IO$1),OFFSET('Game Board'!$I$8:$I$31,0,IO$1),JH14,OFFSET('Game Board'!$F$8:$F$31,0,IO$1),JH15)</f>
        <v>0</v>
      </c>
      <c r="JZ14" s="341">
        <f ca="1">SUMIFS(OFFSET('Game Board'!$H$8:$H$31,0,IO$1),OFFSET('Game Board'!$F$8:$F$31,0,IO$1),JH14,OFFSET('Game Board'!$I$8:$I$31,0,IO$1),JH13)+SUMIFS(OFFSET('Game Board'!$H$8:$H$31,0,IO$1),OFFSET('Game Board'!$F$8:$F$31,0,IO$1),JH14,OFFSET('Game Board'!$I$8:$I$31,0,IO$1),JH15)+SUMIFS(OFFSET('Game Board'!$G$8:$G$31,0,IO$1),OFFSET('Game Board'!$I$8:$I$31,0,IO$1),JH14,OFFSET('Game Board'!$F$8:$F$31,0,IO$1),JH13)+SUMIFS(OFFSET('Game Board'!$G$8:$G$31,0,IO$1),OFFSET('Game Board'!$I$8:$I$31,0,IO$1),JH14,OFFSET('Game Board'!$F$8:$F$31,0,IO$1),JH15)</f>
        <v>0</v>
      </c>
      <c r="KA14" s="341">
        <f t="shared" ca="1" si="263"/>
        <v>0</v>
      </c>
      <c r="KB14" s="341">
        <f t="shared" ca="1" si="264"/>
        <v>0</v>
      </c>
      <c r="KC14" s="341">
        <f t="shared" ref="KC14" ca="1" si="1720">IF(JH14&lt;&gt;"",SUMPRODUCT((JF12:JF15=JF14)*(KB12:KB15&gt;KB14)*1),0)</f>
        <v>0</v>
      </c>
      <c r="KD14" s="341">
        <f t="shared" ref="KD14" ca="1" si="1721">IF(JH14&lt;&gt;"",SUMPRODUCT((KC12:KC15=KC14)*(KA12:KA15&gt;KA14)*1),0)</f>
        <v>0</v>
      </c>
      <c r="KE14" s="341">
        <f t="shared" ca="1" si="267"/>
        <v>0</v>
      </c>
      <c r="KF14" s="341">
        <f t="shared" ref="KF14" ca="1" si="1722">IF(JH14&lt;&gt;"",SUMPRODUCT((KE12:KE15=KE14)*(KC12:KC15=KC14)*(JY12:JY15&gt;JY14)*1),0)</f>
        <v>0</v>
      </c>
      <c r="KG14" s="341">
        <f t="shared" ca="1" si="45"/>
        <v>1</v>
      </c>
      <c r="KH14" s="341">
        <f ca="1">SUMPRODUCT((OFFSET('Game Board'!$F$8:$F$31,0,IO$1)=JI14)*(OFFSET('Game Board'!$I$8:$I$31,0,IO$1)=JI15)*(OFFSET('Game Board'!$G$8:$G$31,0,IO$1)&gt;OFFSET('Game Board'!$H$8:$H$31,0,IO$1))*1)+SUMPRODUCT((OFFSET('Game Board'!$I$8:$I$31,0,IO$1)=JI14)*(OFFSET('Game Board'!$F$8:$F$31,0,IO$1)=JI15)*(OFFSET('Game Board'!$H$8:$H$31,0,IO$1)&gt;OFFSET('Game Board'!$G$8:$G$31,0,IO$1))*1)</f>
        <v>0</v>
      </c>
      <c r="KI14" s="341">
        <f ca="1">SUMPRODUCT((OFFSET('Game Board'!$F$8:$F$31,0,IO$1)=JI14)*(OFFSET('Game Board'!$I$8:$I$31,0,IO$1)=JI15)*(OFFSET('Game Board'!$G$8:$G$31,0,IO$1)=OFFSET('Game Board'!$H$8:$H$31,0,IO$1))*1)+SUMPRODUCT((OFFSET('Game Board'!$I$8:$I$31,0,IO$1)=JI14)*(OFFSET('Game Board'!$F$8:$F$31,0,IO$1)=JI15)*(OFFSET('Game Board'!$H$8:$H$31,0,IO$1)=OFFSET('Game Board'!$G$8:$G$31,0,IO$1))*1)</f>
        <v>0</v>
      </c>
      <c r="KJ14" s="341">
        <f ca="1">SUMPRODUCT((OFFSET('Game Board'!$F$8:$F$31,0,IO$1)=JI14)*(OFFSET('Game Board'!$I$8:$I$31,0,IO$1)=JI15)*(OFFSET('Game Board'!$G$8:$G$31,0,IO$1)&lt;OFFSET('Game Board'!$H$8:$H$31,0,IO$1))*1)+SUMPRODUCT((OFFSET('Game Board'!$I$8:$I$31,0,IO$1)=JI14)*(OFFSET('Game Board'!$F$8:$F$31,0,IO$1)=JI15)*(OFFSET('Game Board'!$H$8:$H$31,0,IO$1)&lt;OFFSET('Game Board'!$G$8:$G$31,0,IO$1))*1)</f>
        <v>0</v>
      </c>
      <c r="KK14" s="341">
        <f ca="1">SUMIFS(OFFSET('Game Board'!$G$8:$G$31,0,IO$1),OFFSET('Game Board'!$F$8:$F$31,0,IO$1),JI14,OFFSET('Game Board'!$I$8:$I$31,0,IO$1),JI15)+SUMIFS(OFFSET('Game Board'!$H$8:$H$31,0,IO$1),OFFSET('Game Board'!$I$8:$I$31,0,IO$1),JI14,OFFSET('Game Board'!$F$8:$F$31,0,IO$1),JI15)</f>
        <v>0</v>
      </c>
      <c r="KL14" s="341">
        <f ca="1">SUMIFS(OFFSET('Game Board'!$H$8:$H$31,0,IO$1),OFFSET('Game Board'!$F$8:$F$31,0,IO$1),JI14,OFFSET('Game Board'!$I$8:$I$31,0,IO$1),JI15)+SUMIFS(OFFSET('Game Board'!$G$8:$G$31,0,IO$1),OFFSET('Game Board'!$I$8:$I$31,0,IO$1),JI14,OFFSET('Game Board'!$F$8:$F$31,0,IO$1),JI15)</f>
        <v>0</v>
      </c>
      <c r="KM14" s="341">
        <f t="shared" ref="KM14:KM15" ca="1" si="1723">KK14-KL14</f>
        <v>0</v>
      </c>
      <c r="KN14" s="341">
        <f t="shared" ref="KN14:KN15" ca="1" si="1724">KI14*1+KH14*3</f>
        <v>0</v>
      </c>
      <c r="KO14" s="341">
        <f t="shared" ref="KO14" ca="1" si="1725">IF(JI14&lt;&gt;"",SUMPRODUCT((JR12:JR15=JR14)*(KN12:KN15&gt;KN14)*1),0)</f>
        <v>0</v>
      </c>
      <c r="KP14" s="341">
        <f t="shared" ref="KP14" ca="1" si="1726">IF(JI14&lt;&gt;"",SUMPRODUCT((KO12:KO15=KO14)*(KM12:KM15&gt;KM14)*1),0)</f>
        <v>0</v>
      </c>
      <c r="KQ14" s="341">
        <f t="shared" ref="KQ14:KQ15" ca="1" si="1727">KO14+KP14</f>
        <v>0</v>
      </c>
      <c r="KR14" s="341">
        <f t="shared" ref="KR14" ca="1" si="1728">IF(JI14&lt;&gt;"",SUMPRODUCT((KQ12:KQ15=KQ14)*(KO12:KO15=KO14)*(KK12:KK15&gt;KK14)*1),0)</f>
        <v>0</v>
      </c>
      <c r="KS14" s="341">
        <f t="shared" ca="1" si="46"/>
        <v>1</v>
      </c>
      <c r="KT14" s="341">
        <f t="shared" ref="KT14" ca="1" si="1729">SUMPRODUCT((KS12:KS15=KS14)*(IV12:IV15&gt;IV14)*1)</f>
        <v>2</v>
      </c>
      <c r="KU14" s="341">
        <f t="shared" ca="1" si="48"/>
        <v>3</v>
      </c>
      <c r="KV14" s="341" t="str">
        <f t="shared" si="270"/>
        <v>Egypt</v>
      </c>
      <c r="KW14" s="341">
        <f t="shared" ca="1" si="49"/>
        <v>0</v>
      </c>
      <c r="KX14" s="341">
        <f ca="1">SUMPRODUCT((OFFSET('Game Board'!$G$8:$G$31,0,KX$1)&lt;&gt;"")*(OFFSET('Game Board'!$F$8:$F$31,0,KX$1)=$C14)*(OFFSET('Game Board'!$G$8:$G$31,0,KX$1)&gt;OFFSET('Game Board'!$H$8:$H$31,0,KX$1))*1)+SUMPRODUCT((OFFSET('Game Board'!$G$8:$G$31,0,KX$1)&lt;&gt;"")*(OFFSET('Game Board'!$I$8:$I$31,0,KX$1)=$C14)*(OFFSET('Game Board'!$H$8:$H$31,0,KX$1)&gt;OFFSET('Game Board'!$G$8:$G$31,0,KX$1))*1)</f>
        <v>0</v>
      </c>
      <c r="KY14" s="341">
        <f ca="1">SUMPRODUCT((OFFSET('Game Board'!$G$8:$G$31,0,KX$1)&lt;&gt;"")*(OFFSET('Game Board'!$F$8:$F$31,0,KX$1)=$C14)*(OFFSET('Game Board'!$G$8:$G$31,0,KX$1)=OFFSET('Game Board'!$H$8:$H$31,0,KX$1))*1)+SUMPRODUCT((OFFSET('Game Board'!$G$8:$G$31,0,KX$1)&lt;&gt;"")*(OFFSET('Game Board'!$I$8:$I$31,0,KX$1)=$C14)*(OFFSET('Game Board'!$G$8:$G$31,0,KX$1)=OFFSET('Game Board'!$H$8:$H$31,0,KX$1))*1)</f>
        <v>0</v>
      </c>
      <c r="KZ14" s="341">
        <f ca="1">SUMPRODUCT((OFFSET('Game Board'!$G$8:$G$31,0,KX$1)&lt;&gt;"")*(OFFSET('Game Board'!$F$8:$F$31,0,KX$1)=$C14)*(OFFSET('Game Board'!$G$8:$G$31,0,KX$1)&lt;OFFSET('Game Board'!$H$8:$H$31,0,KX$1))*1)+SUMPRODUCT((OFFSET('Game Board'!$G$8:$G$31,0,KX$1)&lt;&gt;"")*(OFFSET('Game Board'!$I$8:$I$31,0,KX$1)=$C14)*(OFFSET('Game Board'!$H$8:$H$31,0,KX$1)&lt;OFFSET('Game Board'!$G$8:$G$31,0,KX$1))*1)</f>
        <v>0</v>
      </c>
      <c r="LA14" s="341">
        <f ca="1">SUMIF(OFFSET('Game Board'!$F$8:$F$31,0,KX$1),$C14,OFFSET('Game Board'!$G$8:$G$31,0,KX$1))+SUMIF(OFFSET('Game Board'!$I$8:$I$31,0,KX$1),$C14,OFFSET('Game Board'!$H$8:$H$31,0,KX$1))</f>
        <v>0</v>
      </c>
      <c r="LB14" s="341">
        <f ca="1">SUMIF(OFFSET('Game Board'!$F$8:$F$31,0,KX$1),$C14,OFFSET('Game Board'!$H$8:$H$31,0,KX$1))+SUMIF(OFFSET('Game Board'!$I$8:$I$31,0,KX$1),$C14,OFFSET('Game Board'!$G$8:$G$31,0,KX$1))</f>
        <v>0</v>
      </c>
      <c r="LC14" s="341">
        <f t="shared" ca="1" si="50"/>
        <v>0</v>
      </c>
      <c r="LD14" s="341">
        <f t="shared" ca="1" si="51"/>
        <v>0</v>
      </c>
      <c r="LE14" s="341">
        <f t="shared" ca="1" si="271"/>
        <v>6</v>
      </c>
      <c r="LF14" s="341">
        <f>'Tournament Setup'!$F16</f>
        <v>0</v>
      </c>
      <c r="LG14" s="341">
        <f t="shared" ref="LG14" ca="1" si="1730">RANK(LD14,LD12:LD15)</f>
        <v>1</v>
      </c>
      <c r="LH14" s="341">
        <f t="shared" ref="LH14" ca="1" si="1731">SUMPRODUCT((LG12:LG15=LG14)*(LC12:LC15&gt;LC14)*1)</f>
        <v>0</v>
      </c>
      <c r="LI14" s="341">
        <f t="shared" ca="1" si="54"/>
        <v>1</v>
      </c>
      <c r="LJ14" s="341">
        <f t="shared" ref="LJ14" ca="1" si="1732">SUMPRODUCT((LG12:LG15=LG14)*(LC12:LC15=LC14)*(LA12:LA15&gt;LA14)*1)</f>
        <v>0</v>
      </c>
      <c r="LK14" s="341">
        <f t="shared" ca="1" si="56"/>
        <v>1</v>
      </c>
      <c r="LL14" s="341">
        <f t="shared" ref="LL14" ca="1" si="1733">RANK(LK14,LK12:LK15,1)+COUNTIF(LK12:LK14,LK14)-1</f>
        <v>3</v>
      </c>
      <c r="LM14" s="341">
        <v>3</v>
      </c>
      <c r="LN14" s="341" t="str">
        <f t="shared" ref="LN14" ca="1" si="1734">INDEX(KV12:KV15,MATCH(LM14,LL12:LL15,0),0)</f>
        <v>Egypt</v>
      </c>
      <c r="LO14" s="341">
        <f t="shared" ref="LO14" ca="1" si="1735">INDEX(LK12:LK15,MATCH(LN14,KV12:KV15,0),0)</f>
        <v>1</v>
      </c>
      <c r="LP14" s="341" t="str">
        <f t="shared" ref="LP14:LP15" ca="1" si="1736">IF(AND(LP13&lt;&gt;"",LO14=1),LN14,"")</f>
        <v>Egypt</v>
      </c>
      <c r="LQ14" s="341" t="str">
        <f t="shared" ref="LQ14" ca="1" si="1737">IF(LQ13&lt;&gt;"",LN14,"")</f>
        <v/>
      </c>
      <c r="LR14" s="341" t="str">
        <f t="shared" ref="LR14" ca="1" si="1738">IF(LO15=3,LN14,"")</f>
        <v/>
      </c>
      <c r="LS14" s="341">
        <f ca="1">SUMPRODUCT((OFFSET('Game Board'!$F$8:$F$31,0,KX$1)=LP14)*(OFFSET('Game Board'!$I$8:$I$31,0,KX$1)=LP12)*(OFFSET('Game Board'!$G$8:$G$31,0,KX$1)&gt;OFFSET('Game Board'!$H$8:$H$31,0,KX$1))*1)+SUMPRODUCT((OFFSET('Game Board'!$I$8:$I$31,0,KX$1)=LP14)*(OFFSET('Game Board'!$F$8:$F$31,0,KX$1)=LP12)*(OFFSET('Game Board'!$H$8:$H$31,0,KX$1)&gt;OFFSET('Game Board'!$G$8:$G$31,0,KX$1))*1)+SUMPRODUCT((OFFSET('Game Board'!$F$8:$F$31,0,KX$1)=LP14)*(OFFSET('Game Board'!$I$8:$I$31,0,KX$1)=LP13)*(OFFSET('Game Board'!$G$8:$G$31,0,KX$1)&gt;OFFSET('Game Board'!$H$8:$H$31,0,KX$1))*1)+SUMPRODUCT((OFFSET('Game Board'!$I$8:$I$31,0,KX$1)=LP14)*(OFFSET('Game Board'!$F$8:$F$31,0,KX$1)=LP13)*(OFFSET('Game Board'!$H$8:$H$31,0,KX$1)&gt;OFFSET('Game Board'!$G$8:$G$31,0,KX$1))*1)+SUMPRODUCT((OFFSET('Game Board'!$F$8:$F$31,0,KX$1)=LP14)*(OFFSET('Game Board'!$I$8:$I$31,0,KX$1)=LP15)*(OFFSET('Game Board'!$G$8:$G$31,0,KX$1)&gt;OFFSET('Game Board'!$H$8:$H$31,0,KX$1))*1)+SUMPRODUCT((OFFSET('Game Board'!$I$8:$I$31,0,KX$1)=LP14)*(OFFSET('Game Board'!$F$8:$F$31,0,KX$1)=LP15)*(OFFSET('Game Board'!$H$8:$H$31,0,KX$1)&gt;OFFSET('Game Board'!$G$8:$G$31,0,KX$1))*1)</f>
        <v>0</v>
      </c>
      <c r="LT14" s="341">
        <f ca="1">SUMPRODUCT((OFFSET('Game Board'!$F$8:$F$31,0,KX$1)=LP14)*(OFFSET('Game Board'!$I$8:$I$31,0,KX$1)=LP12)*(OFFSET('Game Board'!$G$8:$G$31,0,KX$1)=OFFSET('Game Board'!$H$8:$H$31,0,KX$1))*1)+SUMPRODUCT((OFFSET('Game Board'!$I$8:$I$31,0,KX$1)=LP14)*(OFFSET('Game Board'!$F$8:$F$31,0,KX$1)=LP12)*(OFFSET('Game Board'!$G$8:$G$31,0,KX$1)=OFFSET('Game Board'!$H$8:$H$31,0,KX$1))*1)+SUMPRODUCT((OFFSET('Game Board'!$F$8:$F$31,0,KX$1)=LP14)*(OFFSET('Game Board'!$I$8:$I$31,0,KX$1)=LP13)*(OFFSET('Game Board'!$G$8:$G$31,0,KX$1)=OFFSET('Game Board'!$H$8:$H$31,0,KX$1))*1)+SUMPRODUCT((OFFSET('Game Board'!$I$8:$I$31,0,KX$1)=LP14)*(OFFSET('Game Board'!$F$8:$F$31,0,KX$1)=LP13)*(OFFSET('Game Board'!$G$8:$G$31,0,KX$1)=OFFSET('Game Board'!$H$8:$H$31,0,KX$1))*1)+SUMPRODUCT((OFFSET('Game Board'!$F$8:$F$31,0,KX$1)=LP14)*(OFFSET('Game Board'!$I$8:$I$31,0,KX$1)=LP15)*(OFFSET('Game Board'!$G$8:$G$31,0,KX$1)=OFFSET('Game Board'!$H$8:$H$31,0,KX$1))*1)+SUMPRODUCT((OFFSET('Game Board'!$I$8:$I$31,0,KX$1)=LP14)*(OFFSET('Game Board'!$F$8:$F$31,0,KX$1)=LP15)*(OFFSET('Game Board'!$G$8:$G$31,0,KX$1)=OFFSET('Game Board'!$H$8:$H$31,0,KX$1))*1)</f>
        <v>3</v>
      </c>
      <c r="LU14" s="341">
        <f ca="1">SUMPRODUCT((OFFSET('Game Board'!$F$8:$F$31,0,KX$1)=LP14)*(OFFSET('Game Board'!$I$8:$I$31,0,KX$1)=LP12)*(OFFSET('Game Board'!$G$8:$G$31,0,KX$1)&lt;OFFSET('Game Board'!$H$8:$H$31,0,KX$1))*1)+SUMPRODUCT((OFFSET('Game Board'!$I$8:$I$31,0,KX$1)=LP14)*(OFFSET('Game Board'!$F$8:$F$31,0,KX$1)=LP12)*(OFFSET('Game Board'!$H$8:$H$31,0,KX$1)&lt;OFFSET('Game Board'!$G$8:$G$31,0,KX$1))*1)+SUMPRODUCT((OFFSET('Game Board'!$F$8:$F$31,0,KX$1)=LP14)*(OFFSET('Game Board'!$I$8:$I$31,0,KX$1)=LP13)*(OFFSET('Game Board'!$G$8:$G$31,0,KX$1)&lt;OFFSET('Game Board'!$H$8:$H$31,0,KX$1))*1)+SUMPRODUCT((OFFSET('Game Board'!$I$8:$I$31,0,KX$1)=LP14)*(OFFSET('Game Board'!$F$8:$F$31,0,KX$1)=LP13)*(OFFSET('Game Board'!$H$8:$H$31,0,KX$1)&lt;OFFSET('Game Board'!$G$8:$G$31,0,KX$1))*1)+SUMPRODUCT((OFFSET('Game Board'!$F$8:$F$31,0,KX$1)=LP14)*(OFFSET('Game Board'!$I$8:$I$31,0,KX$1)=LP15)*(OFFSET('Game Board'!$G$8:$G$31,0,KX$1)&lt;OFFSET('Game Board'!$H$8:$H$31,0,KX$1))*1)+SUMPRODUCT((OFFSET('Game Board'!$I$8:$I$31,0,KX$1)=LP14)*(OFFSET('Game Board'!$F$8:$F$31,0,KX$1)=LP15)*(OFFSET('Game Board'!$H$8:$H$31,0,KX$1)&lt;OFFSET('Game Board'!$G$8:$G$31,0,KX$1))*1)</f>
        <v>0</v>
      </c>
      <c r="LV14" s="341">
        <f ca="1">SUMIFS(OFFSET('Game Board'!$G$8:$G$31,0,KX$1),OFFSET('Game Board'!$F$8:$F$31,0,KX$1),LP14,OFFSET('Game Board'!$I$8:$I$31,0,KX$1),LP12)+SUMIFS(OFFSET('Game Board'!$G$8:$G$31,0,KX$1),OFFSET('Game Board'!$F$8:$F$31,0,KX$1),LP14,OFFSET('Game Board'!$I$8:$I$31,0,KX$1),LP13)+SUMIFS(OFFSET('Game Board'!$G$8:$G$31,0,KX$1),OFFSET('Game Board'!$F$8:$F$31,0,KX$1),LP14,OFFSET('Game Board'!$I$8:$I$31,0,KX$1),LP15)+SUMIFS(OFFSET('Game Board'!$H$8:$H$31,0,KX$1),OFFSET('Game Board'!$I$8:$I$31,0,KX$1),LP14,OFFSET('Game Board'!$F$8:$F$31,0,KX$1),LP12)+SUMIFS(OFFSET('Game Board'!$H$8:$H$31,0,KX$1),OFFSET('Game Board'!$I$8:$I$31,0,KX$1),LP14,OFFSET('Game Board'!$F$8:$F$31,0,KX$1),LP13)+SUMIFS(OFFSET('Game Board'!$H$8:$H$31,0,KX$1),OFFSET('Game Board'!$I$8:$I$31,0,KX$1),LP14,OFFSET('Game Board'!$F$8:$F$31,0,KX$1),LP15)</f>
        <v>0</v>
      </c>
      <c r="LW14" s="341">
        <f ca="1">SUMIFS(OFFSET('Game Board'!$H$8:$H$31,0,KX$1),OFFSET('Game Board'!$F$8:$F$31,0,KX$1),LP14,OFFSET('Game Board'!$I$8:$I$31,0,KX$1),LP12)+SUMIFS(OFFSET('Game Board'!$H$8:$H$31,0,KX$1),OFFSET('Game Board'!$F$8:$F$31,0,KX$1),LP14,OFFSET('Game Board'!$I$8:$I$31,0,KX$1),LP13)+SUMIFS(OFFSET('Game Board'!$H$8:$H$31,0,KX$1),OFFSET('Game Board'!$F$8:$F$31,0,KX$1),LP14,OFFSET('Game Board'!$I$8:$I$31,0,KX$1),LP15)+SUMIFS(OFFSET('Game Board'!$G$8:$G$31,0,KX$1),OFFSET('Game Board'!$I$8:$I$31,0,KX$1),LP14,OFFSET('Game Board'!$F$8:$F$31,0,KX$1),LP12)+SUMIFS(OFFSET('Game Board'!$G$8:$G$31,0,KX$1),OFFSET('Game Board'!$I$8:$I$31,0,KX$1),LP14,OFFSET('Game Board'!$F$8:$F$31,0,KX$1),LP13)+SUMIFS(OFFSET('Game Board'!$G$8:$G$31,0,KX$1),OFFSET('Game Board'!$I$8:$I$31,0,KX$1),LP14,OFFSET('Game Board'!$F$8:$F$31,0,KX$1),LP15)</f>
        <v>0</v>
      </c>
      <c r="LX14" s="341">
        <f t="shared" ca="1" si="61"/>
        <v>0</v>
      </c>
      <c r="LY14" s="341">
        <f t="shared" ca="1" si="62"/>
        <v>3</v>
      </c>
      <c r="LZ14" s="341">
        <f t="shared" ref="LZ14" ca="1" si="1739">IF(LP14&lt;&gt;"",SUMPRODUCT((LO12:LO15=LO14)*(LY12:LY15&gt;LY14)*1),0)</f>
        <v>0</v>
      </c>
      <c r="MA14" s="341">
        <f t="shared" ref="MA14" ca="1" si="1740">IF(LP14&lt;&gt;"",SUMPRODUCT((LZ12:LZ15=LZ14)*(LX12:LX15&gt;LX14)*1),0)</f>
        <v>0</v>
      </c>
      <c r="MB14" s="341">
        <f t="shared" ca="1" si="65"/>
        <v>0</v>
      </c>
      <c r="MC14" s="341">
        <f t="shared" ref="MC14" ca="1" si="1741">IF(LP14&lt;&gt;"",SUMPRODUCT((MB12:MB15=MB14)*(LZ12:LZ15=LZ14)*(LV12:LV15&gt;LV14)*1),0)</f>
        <v>0</v>
      </c>
      <c r="MD14" s="341">
        <f t="shared" ca="1" si="67"/>
        <v>1</v>
      </c>
      <c r="ME14" s="341">
        <f ca="1">SUMPRODUCT((OFFSET('Game Board'!$F$8:$F$31,0,KX$1)=LQ14)*(OFFSET('Game Board'!$I$8:$I$31,0,KX$1)=LQ13)*(OFFSET('Game Board'!$G$8:$G$31,0,KX$1)&gt;OFFSET('Game Board'!$H$8:$H$31,0,KX$1))*1)+SUMPRODUCT((OFFSET('Game Board'!$I$8:$I$31,0,KX$1)=LQ14)*(OFFSET('Game Board'!$F$8:$F$31,0,KX$1)=LQ13)*(OFFSET('Game Board'!$H$8:$H$31,0,KX$1)&gt;OFFSET('Game Board'!$G$8:$G$31,0,KX$1))*1)+SUMPRODUCT((OFFSET('Game Board'!$F$8:$F$31,0,KX$1)=LQ14)*(OFFSET('Game Board'!$I$8:$I$31,0,KX$1)=LQ15)*(OFFSET('Game Board'!$G$8:$G$31,0,KX$1)&gt;OFFSET('Game Board'!$H$8:$H$31,0,KX$1))*1)+SUMPRODUCT((OFFSET('Game Board'!$I$8:$I$31,0,KX$1)=LQ14)*(OFFSET('Game Board'!$F$8:$F$31,0,KX$1)=LQ15)*(OFFSET('Game Board'!$H$8:$H$31,0,KX$1)&gt;OFFSET('Game Board'!$G$8:$G$31,0,KX$1))*1)</f>
        <v>0</v>
      </c>
      <c r="MF14" s="341">
        <f ca="1">SUMPRODUCT((OFFSET('Game Board'!$F$8:$F$31,0,KX$1)=LQ14)*(OFFSET('Game Board'!$I$8:$I$31,0,KX$1)=LQ13)*(OFFSET('Game Board'!$G$8:$G$31,0,KX$1)=OFFSET('Game Board'!$H$8:$H$31,0,KX$1))*1)+SUMPRODUCT((OFFSET('Game Board'!$I$8:$I$31,0,KX$1)=LQ14)*(OFFSET('Game Board'!$F$8:$F$31,0,KX$1)=LQ13)*(OFFSET('Game Board'!$G$8:$G$31,0,KX$1)=OFFSET('Game Board'!$H$8:$H$31,0,KX$1))*1)+SUMPRODUCT((OFFSET('Game Board'!$F$8:$F$31,0,KX$1)=LQ14)*(OFFSET('Game Board'!$I$8:$I$31,0,KX$1)=LQ15)*(OFFSET('Game Board'!$G$8:$G$31,0,KX$1)=OFFSET('Game Board'!$H$8:$H$31,0,KX$1))*1)+SUMPRODUCT((OFFSET('Game Board'!$I$8:$I$31,0,KX$1)=LQ14)*(OFFSET('Game Board'!$F$8:$F$31,0,KX$1)=LQ15)*(OFFSET('Game Board'!$G$8:$G$31,0,KX$1)=OFFSET('Game Board'!$H$8:$H$31,0,KX$1))*1)</f>
        <v>0</v>
      </c>
      <c r="MG14" s="341">
        <f ca="1">SUMPRODUCT((OFFSET('Game Board'!$F$8:$F$31,0,KX$1)=LQ14)*(OFFSET('Game Board'!$I$8:$I$31,0,KX$1)=LQ13)*(OFFSET('Game Board'!$G$8:$G$31,0,KX$1)&lt;OFFSET('Game Board'!$H$8:$H$31,0,KX$1))*1)+SUMPRODUCT((OFFSET('Game Board'!$I$8:$I$31,0,KX$1)=LQ14)*(OFFSET('Game Board'!$F$8:$F$31,0,KX$1)=LQ13)*(OFFSET('Game Board'!$H$8:$H$31,0,KX$1)&lt;OFFSET('Game Board'!$G$8:$G$31,0,KX$1))*1)+SUMPRODUCT((OFFSET('Game Board'!$F$8:$F$31,0,KX$1)=LQ14)*(OFFSET('Game Board'!$I$8:$I$31,0,KX$1)=LQ15)*(OFFSET('Game Board'!$G$8:$G$31,0,KX$1)&lt;OFFSET('Game Board'!$H$8:$H$31,0,KX$1))*1)+SUMPRODUCT((OFFSET('Game Board'!$I$8:$I$31,0,KX$1)=LQ14)*(OFFSET('Game Board'!$F$8:$F$31,0,KX$1)=LQ15)*(OFFSET('Game Board'!$H$8:$H$31,0,KX$1)&lt;OFFSET('Game Board'!$G$8:$G$31,0,KX$1))*1)</f>
        <v>0</v>
      </c>
      <c r="MH14" s="341">
        <f ca="1">SUMIFS(OFFSET('Game Board'!$G$8:$G$31,0,KX$1),OFFSET('Game Board'!$F$8:$F$31,0,KX$1),LQ14,OFFSET('Game Board'!$I$8:$I$31,0,KX$1),LQ13)+SUMIFS(OFFSET('Game Board'!$G$8:$G$31,0,KX$1),OFFSET('Game Board'!$F$8:$F$31,0,KX$1),LQ14,OFFSET('Game Board'!$I$8:$I$31,0,KX$1),LQ15)+SUMIFS(OFFSET('Game Board'!$H$8:$H$31,0,KX$1),OFFSET('Game Board'!$I$8:$I$31,0,KX$1),LQ14,OFFSET('Game Board'!$F$8:$F$31,0,KX$1),LQ13)+SUMIFS(OFFSET('Game Board'!$H$8:$H$31,0,KX$1),OFFSET('Game Board'!$I$8:$I$31,0,KX$1),LQ14,OFFSET('Game Board'!$F$8:$F$31,0,KX$1),LQ15)</f>
        <v>0</v>
      </c>
      <c r="MI14" s="341">
        <f ca="1">SUMIFS(OFFSET('Game Board'!$H$8:$H$31,0,KX$1),OFFSET('Game Board'!$F$8:$F$31,0,KX$1),LQ14,OFFSET('Game Board'!$I$8:$I$31,0,KX$1),LQ13)+SUMIFS(OFFSET('Game Board'!$H$8:$H$31,0,KX$1),OFFSET('Game Board'!$F$8:$F$31,0,KX$1),LQ14,OFFSET('Game Board'!$I$8:$I$31,0,KX$1),LQ15)+SUMIFS(OFFSET('Game Board'!$G$8:$G$31,0,KX$1),OFFSET('Game Board'!$I$8:$I$31,0,KX$1),LQ14,OFFSET('Game Board'!$F$8:$F$31,0,KX$1),LQ13)+SUMIFS(OFFSET('Game Board'!$G$8:$G$31,0,KX$1),OFFSET('Game Board'!$I$8:$I$31,0,KX$1),LQ14,OFFSET('Game Board'!$F$8:$F$31,0,KX$1),LQ15)</f>
        <v>0</v>
      </c>
      <c r="MJ14" s="341">
        <f t="shared" ca="1" si="283"/>
        <v>0</v>
      </c>
      <c r="MK14" s="341">
        <f t="shared" ca="1" si="284"/>
        <v>0</v>
      </c>
      <c r="ML14" s="341">
        <f t="shared" ref="ML14" ca="1" si="1742">IF(LQ14&lt;&gt;"",SUMPRODUCT((LO12:LO15=LO14)*(MK12:MK15&gt;MK14)*1),0)</f>
        <v>0</v>
      </c>
      <c r="MM14" s="341">
        <f t="shared" ref="MM14" ca="1" si="1743">IF(LQ14&lt;&gt;"",SUMPRODUCT((ML12:ML15=ML14)*(MJ12:MJ15&gt;MJ14)*1),0)</f>
        <v>0</v>
      </c>
      <c r="MN14" s="341">
        <f t="shared" ca="1" si="287"/>
        <v>0</v>
      </c>
      <c r="MO14" s="341">
        <f t="shared" ref="MO14" ca="1" si="1744">IF(LQ14&lt;&gt;"",SUMPRODUCT((MN12:MN15=MN14)*(ML12:ML15=ML14)*(MH12:MH15&gt;MH14)*1),0)</f>
        <v>0</v>
      </c>
      <c r="MP14" s="341">
        <f t="shared" ca="1" si="68"/>
        <v>1</v>
      </c>
      <c r="MQ14" s="341">
        <f ca="1">SUMPRODUCT((OFFSET('Game Board'!$F$8:$F$31,0,KX$1)=LR14)*(OFFSET('Game Board'!$I$8:$I$31,0,KX$1)=LR15)*(OFFSET('Game Board'!$G$8:$G$31,0,KX$1)&gt;OFFSET('Game Board'!$H$8:$H$31,0,KX$1))*1)+SUMPRODUCT((OFFSET('Game Board'!$I$8:$I$31,0,KX$1)=LR14)*(OFFSET('Game Board'!$F$8:$F$31,0,KX$1)=LR15)*(OFFSET('Game Board'!$H$8:$H$31,0,KX$1)&gt;OFFSET('Game Board'!$G$8:$G$31,0,KX$1))*1)</f>
        <v>0</v>
      </c>
      <c r="MR14" s="341">
        <f ca="1">SUMPRODUCT((OFFSET('Game Board'!$F$8:$F$31,0,KX$1)=LR14)*(OFFSET('Game Board'!$I$8:$I$31,0,KX$1)=LR15)*(OFFSET('Game Board'!$G$8:$G$31,0,KX$1)=OFFSET('Game Board'!$H$8:$H$31,0,KX$1))*1)+SUMPRODUCT((OFFSET('Game Board'!$I$8:$I$31,0,KX$1)=LR14)*(OFFSET('Game Board'!$F$8:$F$31,0,KX$1)=LR15)*(OFFSET('Game Board'!$H$8:$H$31,0,KX$1)=OFFSET('Game Board'!$G$8:$G$31,0,KX$1))*1)</f>
        <v>0</v>
      </c>
      <c r="MS14" s="341">
        <f ca="1">SUMPRODUCT((OFFSET('Game Board'!$F$8:$F$31,0,KX$1)=LR14)*(OFFSET('Game Board'!$I$8:$I$31,0,KX$1)=LR15)*(OFFSET('Game Board'!$G$8:$G$31,0,KX$1)&lt;OFFSET('Game Board'!$H$8:$H$31,0,KX$1))*1)+SUMPRODUCT((OFFSET('Game Board'!$I$8:$I$31,0,KX$1)=LR14)*(OFFSET('Game Board'!$F$8:$F$31,0,KX$1)=LR15)*(OFFSET('Game Board'!$H$8:$H$31,0,KX$1)&lt;OFFSET('Game Board'!$G$8:$G$31,0,KX$1))*1)</f>
        <v>0</v>
      </c>
      <c r="MT14" s="341">
        <f ca="1">SUMIFS(OFFSET('Game Board'!$G$8:$G$31,0,KX$1),OFFSET('Game Board'!$F$8:$F$31,0,KX$1),LR14,OFFSET('Game Board'!$I$8:$I$31,0,KX$1),LR15)+SUMIFS(OFFSET('Game Board'!$H$8:$H$31,0,KX$1),OFFSET('Game Board'!$I$8:$I$31,0,KX$1),LR14,OFFSET('Game Board'!$F$8:$F$31,0,KX$1),LR15)</f>
        <v>0</v>
      </c>
      <c r="MU14" s="341">
        <f ca="1">SUMIFS(OFFSET('Game Board'!$H$8:$H$31,0,KX$1),OFFSET('Game Board'!$F$8:$F$31,0,KX$1),LR14,OFFSET('Game Board'!$I$8:$I$31,0,KX$1),LR15)+SUMIFS(OFFSET('Game Board'!$G$8:$G$31,0,KX$1),OFFSET('Game Board'!$I$8:$I$31,0,KX$1),LR14,OFFSET('Game Board'!$F$8:$F$31,0,KX$1),LR15)</f>
        <v>0</v>
      </c>
      <c r="MV14" s="341">
        <f t="shared" ref="MV14:MV15" ca="1" si="1745">MT14-MU14</f>
        <v>0</v>
      </c>
      <c r="MW14" s="341">
        <f t="shared" ref="MW14:MW15" ca="1" si="1746">MR14*1+MQ14*3</f>
        <v>0</v>
      </c>
      <c r="MX14" s="341">
        <f t="shared" ref="MX14" ca="1" si="1747">IF(LR14&lt;&gt;"",SUMPRODUCT((MA12:MA15=MA14)*(MW12:MW15&gt;MW14)*1),0)</f>
        <v>0</v>
      </c>
      <c r="MY14" s="341">
        <f t="shared" ref="MY14" ca="1" si="1748">IF(LR14&lt;&gt;"",SUMPRODUCT((MX12:MX15=MX14)*(MV12:MV15&gt;MV14)*1),0)</f>
        <v>0</v>
      </c>
      <c r="MZ14" s="341">
        <f t="shared" ref="MZ14:MZ15" ca="1" si="1749">MX14+MY14</f>
        <v>0</v>
      </c>
      <c r="NA14" s="341">
        <f t="shared" ref="NA14" ca="1" si="1750">IF(LR14&lt;&gt;"",SUMPRODUCT((MZ12:MZ15=MZ14)*(MX12:MX15=MX14)*(MT12:MT15&gt;MT14)*1),0)</f>
        <v>0</v>
      </c>
      <c r="NB14" s="341">
        <f t="shared" ca="1" si="69"/>
        <v>1</v>
      </c>
      <c r="NC14" s="341">
        <f t="shared" ref="NC14" ca="1" si="1751">SUMPRODUCT((NB12:NB15=NB14)*(LE12:LE15&gt;LE14)*1)</f>
        <v>2</v>
      </c>
      <c r="ND14" s="341">
        <f t="shared" ca="1" si="71"/>
        <v>3</v>
      </c>
      <c r="NE14" s="341" t="str">
        <f t="shared" si="290"/>
        <v>Egypt</v>
      </c>
      <c r="NF14" s="341">
        <f t="shared" ca="1" si="72"/>
        <v>0</v>
      </c>
      <c r="NG14" s="341">
        <f ca="1">SUMPRODUCT((OFFSET('Game Board'!$G$8:$G$31,0,NG$1)&lt;&gt;"")*(OFFSET('Game Board'!$F$8:$F$31,0,NG$1)=$C14)*(OFFSET('Game Board'!$G$8:$G$31,0,NG$1)&gt;OFFSET('Game Board'!$H$8:$H$31,0,NG$1))*1)+SUMPRODUCT((OFFSET('Game Board'!$G$8:$G$31,0,NG$1)&lt;&gt;"")*(OFFSET('Game Board'!$I$8:$I$31,0,NG$1)=$C14)*(OFFSET('Game Board'!$H$8:$H$31,0,NG$1)&gt;OFFSET('Game Board'!$G$8:$G$31,0,NG$1))*1)</f>
        <v>0</v>
      </c>
      <c r="NH14" s="341">
        <f ca="1">SUMPRODUCT((OFFSET('Game Board'!$G$8:$G$31,0,NG$1)&lt;&gt;"")*(OFFSET('Game Board'!$F$8:$F$31,0,NG$1)=$C14)*(OFFSET('Game Board'!$G$8:$G$31,0,NG$1)=OFFSET('Game Board'!$H$8:$H$31,0,NG$1))*1)+SUMPRODUCT((OFFSET('Game Board'!$G$8:$G$31,0,NG$1)&lt;&gt;"")*(OFFSET('Game Board'!$I$8:$I$31,0,NG$1)=$C14)*(OFFSET('Game Board'!$G$8:$G$31,0,NG$1)=OFFSET('Game Board'!$H$8:$H$31,0,NG$1))*1)</f>
        <v>0</v>
      </c>
      <c r="NI14" s="341">
        <f ca="1">SUMPRODUCT((OFFSET('Game Board'!$G$8:$G$31,0,NG$1)&lt;&gt;"")*(OFFSET('Game Board'!$F$8:$F$31,0,NG$1)=$C14)*(OFFSET('Game Board'!$G$8:$G$31,0,NG$1)&lt;OFFSET('Game Board'!$H$8:$H$31,0,NG$1))*1)+SUMPRODUCT((OFFSET('Game Board'!$G$8:$G$31,0,NG$1)&lt;&gt;"")*(OFFSET('Game Board'!$I$8:$I$31,0,NG$1)=$C14)*(OFFSET('Game Board'!$H$8:$H$31,0,NG$1)&lt;OFFSET('Game Board'!$G$8:$G$31,0,NG$1))*1)</f>
        <v>0</v>
      </c>
      <c r="NJ14" s="341">
        <f ca="1">SUMIF(OFFSET('Game Board'!$F$8:$F$31,0,NG$1),$C14,OFFSET('Game Board'!$G$8:$G$31,0,NG$1))+SUMIF(OFFSET('Game Board'!$I$8:$I$31,0,NG$1),$C14,OFFSET('Game Board'!$H$8:$H$31,0,NG$1))</f>
        <v>0</v>
      </c>
      <c r="NK14" s="341">
        <f ca="1">SUMIF(OFFSET('Game Board'!$F$8:$F$31,0,NG$1),$C14,OFFSET('Game Board'!$H$8:$H$31,0,NG$1))+SUMIF(OFFSET('Game Board'!$I$8:$I$31,0,NG$1),$C14,OFFSET('Game Board'!$G$8:$G$31,0,NG$1))</f>
        <v>0</v>
      </c>
      <c r="NL14" s="341">
        <f t="shared" ca="1" si="73"/>
        <v>0</v>
      </c>
      <c r="NM14" s="341">
        <f t="shared" ca="1" si="74"/>
        <v>0</v>
      </c>
      <c r="NN14" s="341">
        <f t="shared" ca="1" si="291"/>
        <v>6</v>
      </c>
      <c r="NO14" s="341">
        <f>'Tournament Setup'!$F16</f>
        <v>0</v>
      </c>
      <c r="NP14" s="341">
        <f t="shared" ref="NP14" ca="1" si="1752">RANK(NM14,NM12:NM15)</f>
        <v>1</v>
      </c>
      <c r="NQ14" s="341">
        <f t="shared" ref="NQ14" ca="1" si="1753">SUMPRODUCT((NP12:NP15=NP14)*(NL12:NL15&gt;NL14)*1)</f>
        <v>0</v>
      </c>
      <c r="NR14" s="341">
        <f t="shared" ca="1" si="77"/>
        <v>1</v>
      </c>
      <c r="NS14" s="341">
        <f t="shared" ref="NS14" ca="1" si="1754">SUMPRODUCT((NP12:NP15=NP14)*(NL12:NL15=NL14)*(NJ12:NJ15&gt;NJ14)*1)</f>
        <v>0</v>
      </c>
      <c r="NT14" s="341">
        <f t="shared" ca="1" si="79"/>
        <v>1</v>
      </c>
      <c r="NU14" s="341">
        <f t="shared" ref="NU14" ca="1" si="1755">RANK(NT14,NT12:NT15,1)+COUNTIF(NT12:NT14,NT14)-1</f>
        <v>3</v>
      </c>
      <c r="NV14" s="341">
        <v>3</v>
      </c>
      <c r="NW14" s="341" t="str">
        <f t="shared" ref="NW14" ca="1" si="1756">INDEX(NE12:NE15,MATCH(NV14,NU12:NU15,0),0)</f>
        <v>Egypt</v>
      </c>
      <c r="NX14" s="341">
        <f t="shared" ref="NX14" ca="1" si="1757">INDEX(NT12:NT15,MATCH(NW14,NE12:NE15,0),0)</f>
        <v>1</v>
      </c>
      <c r="NY14" s="341" t="str">
        <f t="shared" ref="NY14:NY15" ca="1" si="1758">IF(AND(NY13&lt;&gt;"",NX14=1),NW14,"")</f>
        <v>Egypt</v>
      </c>
      <c r="NZ14" s="341" t="str">
        <f t="shared" ref="NZ14" ca="1" si="1759">IF(NZ13&lt;&gt;"",NW14,"")</f>
        <v/>
      </c>
      <c r="OA14" s="341" t="str">
        <f t="shared" ref="OA14" ca="1" si="1760">IF(NX15=3,NW14,"")</f>
        <v/>
      </c>
      <c r="OB14" s="341">
        <f ca="1">SUMPRODUCT((OFFSET('Game Board'!$F$8:$F$31,0,NG$1)=NY14)*(OFFSET('Game Board'!$I$8:$I$31,0,NG$1)=NY12)*(OFFSET('Game Board'!$G$8:$G$31,0,NG$1)&gt;OFFSET('Game Board'!$H$8:$H$31,0,NG$1))*1)+SUMPRODUCT((OFFSET('Game Board'!$I$8:$I$31,0,NG$1)=NY14)*(OFFSET('Game Board'!$F$8:$F$31,0,NG$1)=NY12)*(OFFSET('Game Board'!$H$8:$H$31,0,NG$1)&gt;OFFSET('Game Board'!$G$8:$G$31,0,NG$1))*1)+SUMPRODUCT((OFFSET('Game Board'!$F$8:$F$31,0,NG$1)=NY14)*(OFFSET('Game Board'!$I$8:$I$31,0,NG$1)=NY13)*(OFFSET('Game Board'!$G$8:$G$31,0,NG$1)&gt;OFFSET('Game Board'!$H$8:$H$31,0,NG$1))*1)+SUMPRODUCT((OFFSET('Game Board'!$I$8:$I$31,0,NG$1)=NY14)*(OFFSET('Game Board'!$F$8:$F$31,0,NG$1)=NY13)*(OFFSET('Game Board'!$H$8:$H$31,0,NG$1)&gt;OFFSET('Game Board'!$G$8:$G$31,0,NG$1))*1)+SUMPRODUCT((OFFSET('Game Board'!$F$8:$F$31,0,NG$1)=NY14)*(OFFSET('Game Board'!$I$8:$I$31,0,NG$1)=NY15)*(OFFSET('Game Board'!$G$8:$G$31,0,NG$1)&gt;OFFSET('Game Board'!$H$8:$H$31,0,NG$1))*1)+SUMPRODUCT((OFFSET('Game Board'!$I$8:$I$31,0,NG$1)=NY14)*(OFFSET('Game Board'!$F$8:$F$31,0,NG$1)=NY15)*(OFFSET('Game Board'!$H$8:$H$31,0,NG$1)&gt;OFFSET('Game Board'!$G$8:$G$31,0,NG$1))*1)</f>
        <v>0</v>
      </c>
      <c r="OC14" s="341">
        <f ca="1">SUMPRODUCT((OFFSET('Game Board'!$F$8:$F$31,0,NG$1)=NY14)*(OFFSET('Game Board'!$I$8:$I$31,0,NG$1)=NY12)*(OFFSET('Game Board'!$G$8:$G$31,0,NG$1)=OFFSET('Game Board'!$H$8:$H$31,0,NG$1))*1)+SUMPRODUCT((OFFSET('Game Board'!$I$8:$I$31,0,NG$1)=NY14)*(OFFSET('Game Board'!$F$8:$F$31,0,NG$1)=NY12)*(OFFSET('Game Board'!$G$8:$G$31,0,NG$1)=OFFSET('Game Board'!$H$8:$H$31,0,NG$1))*1)+SUMPRODUCT((OFFSET('Game Board'!$F$8:$F$31,0,NG$1)=NY14)*(OFFSET('Game Board'!$I$8:$I$31,0,NG$1)=NY13)*(OFFSET('Game Board'!$G$8:$G$31,0,NG$1)=OFFSET('Game Board'!$H$8:$H$31,0,NG$1))*1)+SUMPRODUCT((OFFSET('Game Board'!$I$8:$I$31,0,NG$1)=NY14)*(OFFSET('Game Board'!$F$8:$F$31,0,NG$1)=NY13)*(OFFSET('Game Board'!$G$8:$G$31,0,NG$1)=OFFSET('Game Board'!$H$8:$H$31,0,NG$1))*1)+SUMPRODUCT((OFFSET('Game Board'!$F$8:$F$31,0,NG$1)=NY14)*(OFFSET('Game Board'!$I$8:$I$31,0,NG$1)=NY15)*(OFFSET('Game Board'!$G$8:$G$31,0,NG$1)=OFFSET('Game Board'!$H$8:$H$31,0,NG$1))*1)+SUMPRODUCT((OFFSET('Game Board'!$I$8:$I$31,0,NG$1)=NY14)*(OFFSET('Game Board'!$F$8:$F$31,0,NG$1)=NY15)*(OFFSET('Game Board'!$G$8:$G$31,0,NG$1)=OFFSET('Game Board'!$H$8:$H$31,0,NG$1))*1)</f>
        <v>3</v>
      </c>
      <c r="OD14" s="341">
        <f ca="1">SUMPRODUCT((OFFSET('Game Board'!$F$8:$F$31,0,NG$1)=NY14)*(OFFSET('Game Board'!$I$8:$I$31,0,NG$1)=NY12)*(OFFSET('Game Board'!$G$8:$G$31,0,NG$1)&lt;OFFSET('Game Board'!$H$8:$H$31,0,NG$1))*1)+SUMPRODUCT((OFFSET('Game Board'!$I$8:$I$31,0,NG$1)=NY14)*(OFFSET('Game Board'!$F$8:$F$31,0,NG$1)=NY12)*(OFFSET('Game Board'!$H$8:$H$31,0,NG$1)&lt;OFFSET('Game Board'!$G$8:$G$31,0,NG$1))*1)+SUMPRODUCT((OFFSET('Game Board'!$F$8:$F$31,0,NG$1)=NY14)*(OFFSET('Game Board'!$I$8:$I$31,0,NG$1)=NY13)*(OFFSET('Game Board'!$G$8:$G$31,0,NG$1)&lt;OFFSET('Game Board'!$H$8:$H$31,0,NG$1))*1)+SUMPRODUCT((OFFSET('Game Board'!$I$8:$I$31,0,NG$1)=NY14)*(OFFSET('Game Board'!$F$8:$F$31,0,NG$1)=NY13)*(OFFSET('Game Board'!$H$8:$H$31,0,NG$1)&lt;OFFSET('Game Board'!$G$8:$G$31,0,NG$1))*1)+SUMPRODUCT((OFFSET('Game Board'!$F$8:$F$31,0,NG$1)=NY14)*(OFFSET('Game Board'!$I$8:$I$31,0,NG$1)=NY15)*(OFFSET('Game Board'!$G$8:$G$31,0,NG$1)&lt;OFFSET('Game Board'!$H$8:$H$31,0,NG$1))*1)+SUMPRODUCT((OFFSET('Game Board'!$I$8:$I$31,0,NG$1)=NY14)*(OFFSET('Game Board'!$F$8:$F$31,0,NG$1)=NY15)*(OFFSET('Game Board'!$H$8:$H$31,0,NG$1)&lt;OFFSET('Game Board'!$G$8:$G$31,0,NG$1))*1)</f>
        <v>0</v>
      </c>
      <c r="OE14" s="341">
        <f ca="1">SUMIFS(OFFSET('Game Board'!$G$8:$G$31,0,NG$1),OFFSET('Game Board'!$F$8:$F$31,0,NG$1),NY14,OFFSET('Game Board'!$I$8:$I$31,0,NG$1),NY12)+SUMIFS(OFFSET('Game Board'!$G$8:$G$31,0,NG$1),OFFSET('Game Board'!$F$8:$F$31,0,NG$1),NY14,OFFSET('Game Board'!$I$8:$I$31,0,NG$1),NY13)+SUMIFS(OFFSET('Game Board'!$G$8:$G$31,0,NG$1),OFFSET('Game Board'!$F$8:$F$31,0,NG$1),NY14,OFFSET('Game Board'!$I$8:$I$31,0,NG$1),NY15)+SUMIFS(OFFSET('Game Board'!$H$8:$H$31,0,NG$1),OFFSET('Game Board'!$I$8:$I$31,0,NG$1),NY14,OFFSET('Game Board'!$F$8:$F$31,0,NG$1),NY12)+SUMIFS(OFFSET('Game Board'!$H$8:$H$31,0,NG$1),OFFSET('Game Board'!$I$8:$I$31,0,NG$1),NY14,OFFSET('Game Board'!$F$8:$F$31,0,NG$1),NY13)+SUMIFS(OFFSET('Game Board'!$H$8:$H$31,0,NG$1),OFFSET('Game Board'!$I$8:$I$31,0,NG$1),NY14,OFFSET('Game Board'!$F$8:$F$31,0,NG$1),NY15)</f>
        <v>0</v>
      </c>
      <c r="OF14" s="341">
        <f ca="1">SUMIFS(OFFSET('Game Board'!$H$8:$H$31,0,NG$1),OFFSET('Game Board'!$F$8:$F$31,0,NG$1),NY14,OFFSET('Game Board'!$I$8:$I$31,0,NG$1),NY12)+SUMIFS(OFFSET('Game Board'!$H$8:$H$31,0,NG$1),OFFSET('Game Board'!$F$8:$F$31,0,NG$1),NY14,OFFSET('Game Board'!$I$8:$I$31,0,NG$1),NY13)+SUMIFS(OFFSET('Game Board'!$H$8:$H$31,0,NG$1),OFFSET('Game Board'!$F$8:$F$31,0,NG$1),NY14,OFFSET('Game Board'!$I$8:$I$31,0,NG$1),NY15)+SUMIFS(OFFSET('Game Board'!$G$8:$G$31,0,NG$1),OFFSET('Game Board'!$I$8:$I$31,0,NG$1),NY14,OFFSET('Game Board'!$F$8:$F$31,0,NG$1),NY12)+SUMIFS(OFFSET('Game Board'!$G$8:$G$31,0,NG$1),OFFSET('Game Board'!$I$8:$I$31,0,NG$1),NY14,OFFSET('Game Board'!$F$8:$F$31,0,NG$1),NY13)+SUMIFS(OFFSET('Game Board'!$G$8:$G$31,0,NG$1),OFFSET('Game Board'!$I$8:$I$31,0,NG$1),NY14,OFFSET('Game Board'!$F$8:$F$31,0,NG$1),NY15)</f>
        <v>0</v>
      </c>
      <c r="OG14" s="341">
        <f t="shared" ca="1" si="84"/>
        <v>0</v>
      </c>
      <c r="OH14" s="341">
        <f t="shared" ca="1" si="85"/>
        <v>3</v>
      </c>
      <c r="OI14" s="341">
        <f t="shared" ref="OI14" ca="1" si="1761">IF(NY14&lt;&gt;"",SUMPRODUCT((NX12:NX15=NX14)*(OH12:OH15&gt;OH14)*1),0)</f>
        <v>0</v>
      </c>
      <c r="OJ14" s="341">
        <f t="shared" ref="OJ14" ca="1" si="1762">IF(NY14&lt;&gt;"",SUMPRODUCT((OI12:OI15=OI14)*(OG12:OG15&gt;OG14)*1),0)</f>
        <v>0</v>
      </c>
      <c r="OK14" s="341">
        <f t="shared" ca="1" si="88"/>
        <v>0</v>
      </c>
      <c r="OL14" s="341">
        <f t="shared" ref="OL14" ca="1" si="1763">IF(NY14&lt;&gt;"",SUMPRODUCT((OK12:OK15=OK14)*(OI12:OI15=OI14)*(OE12:OE15&gt;OE14)*1),0)</f>
        <v>0</v>
      </c>
      <c r="OM14" s="341">
        <f t="shared" ca="1" si="90"/>
        <v>1</v>
      </c>
      <c r="ON14" s="341">
        <f ca="1">SUMPRODUCT((OFFSET('Game Board'!$F$8:$F$31,0,NG$1)=NZ14)*(OFFSET('Game Board'!$I$8:$I$31,0,NG$1)=NZ13)*(OFFSET('Game Board'!$G$8:$G$31,0,NG$1)&gt;OFFSET('Game Board'!$H$8:$H$31,0,NG$1))*1)+SUMPRODUCT((OFFSET('Game Board'!$I$8:$I$31,0,NG$1)=NZ14)*(OFFSET('Game Board'!$F$8:$F$31,0,NG$1)=NZ13)*(OFFSET('Game Board'!$H$8:$H$31,0,NG$1)&gt;OFFSET('Game Board'!$G$8:$G$31,0,NG$1))*1)+SUMPRODUCT((OFFSET('Game Board'!$F$8:$F$31,0,NG$1)=NZ14)*(OFFSET('Game Board'!$I$8:$I$31,0,NG$1)=NZ15)*(OFFSET('Game Board'!$G$8:$G$31,0,NG$1)&gt;OFFSET('Game Board'!$H$8:$H$31,0,NG$1))*1)+SUMPRODUCT((OFFSET('Game Board'!$I$8:$I$31,0,NG$1)=NZ14)*(OFFSET('Game Board'!$F$8:$F$31,0,NG$1)=NZ15)*(OFFSET('Game Board'!$H$8:$H$31,0,NG$1)&gt;OFFSET('Game Board'!$G$8:$G$31,0,NG$1))*1)</f>
        <v>0</v>
      </c>
      <c r="OO14" s="341">
        <f ca="1">SUMPRODUCT((OFFSET('Game Board'!$F$8:$F$31,0,NG$1)=NZ14)*(OFFSET('Game Board'!$I$8:$I$31,0,NG$1)=NZ13)*(OFFSET('Game Board'!$G$8:$G$31,0,NG$1)=OFFSET('Game Board'!$H$8:$H$31,0,NG$1))*1)+SUMPRODUCT((OFFSET('Game Board'!$I$8:$I$31,0,NG$1)=NZ14)*(OFFSET('Game Board'!$F$8:$F$31,0,NG$1)=NZ13)*(OFFSET('Game Board'!$G$8:$G$31,0,NG$1)=OFFSET('Game Board'!$H$8:$H$31,0,NG$1))*1)+SUMPRODUCT((OFFSET('Game Board'!$F$8:$F$31,0,NG$1)=NZ14)*(OFFSET('Game Board'!$I$8:$I$31,0,NG$1)=NZ15)*(OFFSET('Game Board'!$G$8:$G$31,0,NG$1)=OFFSET('Game Board'!$H$8:$H$31,0,NG$1))*1)+SUMPRODUCT((OFFSET('Game Board'!$I$8:$I$31,0,NG$1)=NZ14)*(OFFSET('Game Board'!$F$8:$F$31,0,NG$1)=NZ15)*(OFFSET('Game Board'!$G$8:$G$31,0,NG$1)=OFFSET('Game Board'!$H$8:$H$31,0,NG$1))*1)</f>
        <v>0</v>
      </c>
      <c r="OP14" s="341">
        <f ca="1">SUMPRODUCT((OFFSET('Game Board'!$F$8:$F$31,0,NG$1)=NZ14)*(OFFSET('Game Board'!$I$8:$I$31,0,NG$1)=NZ13)*(OFFSET('Game Board'!$G$8:$G$31,0,NG$1)&lt;OFFSET('Game Board'!$H$8:$H$31,0,NG$1))*1)+SUMPRODUCT((OFFSET('Game Board'!$I$8:$I$31,0,NG$1)=NZ14)*(OFFSET('Game Board'!$F$8:$F$31,0,NG$1)=NZ13)*(OFFSET('Game Board'!$H$8:$H$31,0,NG$1)&lt;OFFSET('Game Board'!$G$8:$G$31,0,NG$1))*1)+SUMPRODUCT((OFFSET('Game Board'!$F$8:$F$31,0,NG$1)=NZ14)*(OFFSET('Game Board'!$I$8:$I$31,0,NG$1)=NZ15)*(OFFSET('Game Board'!$G$8:$G$31,0,NG$1)&lt;OFFSET('Game Board'!$H$8:$H$31,0,NG$1))*1)+SUMPRODUCT((OFFSET('Game Board'!$I$8:$I$31,0,NG$1)=NZ14)*(OFFSET('Game Board'!$F$8:$F$31,0,NG$1)=NZ15)*(OFFSET('Game Board'!$H$8:$H$31,0,NG$1)&lt;OFFSET('Game Board'!$G$8:$G$31,0,NG$1))*1)</f>
        <v>0</v>
      </c>
      <c r="OQ14" s="341">
        <f ca="1">SUMIFS(OFFSET('Game Board'!$G$8:$G$31,0,NG$1),OFFSET('Game Board'!$F$8:$F$31,0,NG$1),NZ14,OFFSET('Game Board'!$I$8:$I$31,0,NG$1),NZ13)+SUMIFS(OFFSET('Game Board'!$G$8:$G$31,0,NG$1),OFFSET('Game Board'!$F$8:$F$31,0,NG$1),NZ14,OFFSET('Game Board'!$I$8:$I$31,0,NG$1),NZ15)+SUMIFS(OFFSET('Game Board'!$H$8:$H$31,0,NG$1),OFFSET('Game Board'!$I$8:$I$31,0,NG$1),NZ14,OFFSET('Game Board'!$F$8:$F$31,0,NG$1),NZ13)+SUMIFS(OFFSET('Game Board'!$H$8:$H$31,0,NG$1),OFFSET('Game Board'!$I$8:$I$31,0,NG$1),NZ14,OFFSET('Game Board'!$F$8:$F$31,0,NG$1),NZ15)</f>
        <v>0</v>
      </c>
      <c r="OR14" s="341">
        <f ca="1">SUMIFS(OFFSET('Game Board'!$H$8:$H$31,0,NG$1),OFFSET('Game Board'!$F$8:$F$31,0,NG$1),NZ14,OFFSET('Game Board'!$I$8:$I$31,0,NG$1),NZ13)+SUMIFS(OFFSET('Game Board'!$H$8:$H$31,0,NG$1),OFFSET('Game Board'!$F$8:$F$31,0,NG$1),NZ14,OFFSET('Game Board'!$I$8:$I$31,0,NG$1),NZ15)+SUMIFS(OFFSET('Game Board'!$G$8:$G$31,0,NG$1),OFFSET('Game Board'!$I$8:$I$31,0,NG$1),NZ14,OFFSET('Game Board'!$F$8:$F$31,0,NG$1),NZ13)+SUMIFS(OFFSET('Game Board'!$G$8:$G$31,0,NG$1),OFFSET('Game Board'!$I$8:$I$31,0,NG$1),NZ14,OFFSET('Game Board'!$F$8:$F$31,0,NG$1),NZ15)</f>
        <v>0</v>
      </c>
      <c r="OS14" s="341">
        <f t="shared" ca="1" si="303"/>
        <v>0</v>
      </c>
      <c r="OT14" s="341">
        <f t="shared" ca="1" si="304"/>
        <v>0</v>
      </c>
      <c r="OU14" s="341">
        <f t="shared" ref="OU14" ca="1" si="1764">IF(NZ14&lt;&gt;"",SUMPRODUCT((NX12:NX15=NX14)*(OT12:OT15&gt;OT14)*1),0)</f>
        <v>0</v>
      </c>
      <c r="OV14" s="341">
        <f t="shared" ref="OV14" ca="1" si="1765">IF(NZ14&lt;&gt;"",SUMPRODUCT((OU12:OU15=OU14)*(OS12:OS15&gt;OS14)*1),0)</f>
        <v>0</v>
      </c>
      <c r="OW14" s="341">
        <f t="shared" ca="1" si="307"/>
        <v>0</v>
      </c>
      <c r="OX14" s="341">
        <f t="shared" ref="OX14" ca="1" si="1766">IF(NZ14&lt;&gt;"",SUMPRODUCT((OW12:OW15=OW14)*(OU12:OU15=OU14)*(OQ12:OQ15&gt;OQ14)*1),0)</f>
        <v>0</v>
      </c>
      <c r="OY14" s="341">
        <f t="shared" ca="1" si="91"/>
        <v>1</v>
      </c>
      <c r="OZ14" s="341">
        <f ca="1">SUMPRODUCT((OFFSET('Game Board'!$F$8:$F$31,0,NG$1)=OA14)*(OFFSET('Game Board'!$I$8:$I$31,0,NG$1)=OA15)*(OFFSET('Game Board'!$G$8:$G$31,0,NG$1)&gt;OFFSET('Game Board'!$H$8:$H$31,0,NG$1))*1)+SUMPRODUCT((OFFSET('Game Board'!$I$8:$I$31,0,NG$1)=OA14)*(OFFSET('Game Board'!$F$8:$F$31,0,NG$1)=OA15)*(OFFSET('Game Board'!$H$8:$H$31,0,NG$1)&gt;OFFSET('Game Board'!$G$8:$G$31,0,NG$1))*1)</f>
        <v>0</v>
      </c>
      <c r="PA14" s="341">
        <f ca="1">SUMPRODUCT((OFFSET('Game Board'!$F$8:$F$31,0,NG$1)=OA14)*(OFFSET('Game Board'!$I$8:$I$31,0,NG$1)=OA15)*(OFFSET('Game Board'!$G$8:$G$31,0,NG$1)=OFFSET('Game Board'!$H$8:$H$31,0,NG$1))*1)+SUMPRODUCT((OFFSET('Game Board'!$I$8:$I$31,0,NG$1)=OA14)*(OFFSET('Game Board'!$F$8:$F$31,0,NG$1)=OA15)*(OFFSET('Game Board'!$H$8:$H$31,0,NG$1)=OFFSET('Game Board'!$G$8:$G$31,0,NG$1))*1)</f>
        <v>0</v>
      </c>
      <c r="PB14" s="341">
        <f ca="1">SUMPRODUCT((OFFSET('Game Board'!$F$8:$F$31,0,NG$1)=OA14)*(OFFSET('Game Board'!$I$8:$I$31,0,NG$1)=OA15)*(OFFSET('Game Board'!$G$8:$G$31,0,NG$1)&lt;OFFSET('Game Board'!$H$8:$H$31,0,NG$1))*1)+SUMPRODUCT((OFFSET('Game Board'!$I$8:$I$31,0,NG$1)=OA14)*(OFFSET('Game Board'!$F$8:$F$31,0,NG$1)=OA15)*(OFFSET('Game Board'!$H$8:$H$31,0,NG$1)&lt;OFFSET('Game Board'!$G$8:$G$31,0,NG$1))*1)</f>
        <v>0</v>
      </c>
      <c r="PC14" s="341">
        <f ca="1">SUMIFS(OFFSET('Game Board'!$G$8:$G$31,0,NG$1),OFFSET('Game Board'!$F$8:$F$31,0,NG$1),OA14,OFFSET('Game Board'!$I$8:$I$31,0,NG$1),OA15)+SUMIFS(OFFSET('Game Board'!$H$8:$H$31,0,NG$1),OFFSET('Game Board'!$I$8:$I$31,0,NG$1),OA14,OFFSET('Game Board'!$F$8:$F$31,0,NG$1),OA15)</f>
        <v>0</v>
      </c>
      <c r="PD14" s="341">
        <f ca="1">SUMIFS(OFFSET('Game Board'!$H$8:$H$31,0,NG$1),OFFSET('Game Board'!$F$8:$F$31,0,NG$1),OA14,OFFSET('Game Board'!$I$8:$I$31,0,NG$1),OA15)+SUMIFS(OFFSET('Game Board'!$G$8:$G$31,0,NG$1),OFFSET('Game Board'!$I$8:$I$31,0,NG$1),OA14,OFFSET('Game Board'!$F$8:$F$31,0,NG$1),OA15)</f>
        <v>0</v>
      </c>
      <c r="PE14" s="341">
        <f t="shared" ref="PE14:PE15" ca="1" si="1767">PC14-PD14</f>
        <v>0</v>
      </c>
      <c r="PF14" s="341">
        <f t="shared" ref="PF14:PF15" ca="1" si="1768">PA14*1+OZ14*3</f>
        <v>0</v>
      </c>
      <c r="PG14" s="341">
        <f t="shared" ref="PG14" ca="1" si="1769">IF(OA14&lt;&gt;"",SUMPRODUCT((OJ12:OJ15=OJ14)*(PF12:PF15&gt;PF14)*1),0)</f>
        <v>0</v>
      </c>
      <c r="PH14" s="341">
        <f t="shared" ref="PH14" ca="1" si="1770">IF(OA14&lt;&gt;"",SUMPRODUCT((PG12:PG15=PG14)*(PE12:PE15&gt;PE14)*1),0)</f>
        <v>0</v>
      </c>
      <c r="PI14" s="341">
        <f t="shared" ref="PI14:PI15" ca="1" si="1771">PG14+PH14</f>
        <v>0</v>
      </c>
      <c r="PJ14" s="341">
        <f t="shared" ref="PJ14" ca="1" si="1772">IF(OA14&lt;&gt;"",SUMPRODUCT((PI12:PI15=PI14)*(PG12:PG15=PG14)*(PC12:PC15&gt;PC14)*1),0)</f>
        <v>0</v>
      </c>
      <c r="PK14" s="341">
        <f t="shared" ca="1" si="92"/>
        <v>1</v>
      </c>
      <c r="PL14" s="341">
        <f t="shared" ref="PL14" ca="1" si="1773">SUMPRODUCT((PK12:PK15=PK14)*(NN12:NN15&gt;NN14)*1)</f>
        <v>2</v>
      </c>
      <c r="PM14" s="341">
        <f t="shared" ca="1" si="94"/>
        <v>3</v>
      </c>
      <c r="PN14" s="341" t="str">
        <f t="shared" si="310"/>
        <v>Egypt</v>
      </c>
      <c r="PO14" s="341">
        <f t="shared" ca="1" si="95"/>
        <v>0</v>
      </c>
      <c r="PP14" s="341">
        <f ca="1">SUMPRODUCT((OFFSET('Game Board'!$G$8:$G$31,0,PP$1)&lt;&gt;"")*(OFFSET('Game Board'!$F$8:$F$31,0,PP$1)=$C14)*(OFFSET('Game Board'!$G$8:$G$31,0,PP$1)&gt;OFFSET('Game Board'!$H$8:$H$31,0,PP$1))*1)+SUMPRODUCT((OFFSET('Game Board'!$G$8:$G$31,0,PP$1)&lt;&gt;"")*(OFFSET('Game Board'!$I$8:$I$31,0,PP$1)=$C14)*(OFFSET('Game Board'!$H$8:$H$31,0,PP$1)&gt;OFFSET('Game Board'!$G$8:$G$31,0,PP$1))*1)</f>
        <v>0</v>
      </c>
      <c r="PQ14" s="341">
        <f ca="1">SUMPRODUCT((OFFSET('Game Board'!$G$8:$G$31,0,PP$1)&lt;&gt;"")*(OFFSET('Game Board'!$F$8:$F$31,0,PP$1)=$C14)*(OFFSET('Game Board'!$G$8:$G$31,0,PP$1)=OFFSET('Game Board'!$H$8:$H$31,0,PP$1))*1)+SUMPRODUCT((OFFSET('Game Board'!$G$8:$G$31,0,PP$1)&lt;&gt;"")*(OFFSET('Game Board'!$I$8:$I$31,0,PP$1)=$C14)*(OFFSET('Game Board'!$G$8:$G$31,0,PP$1)=OFFSET('Game Board'!$H$8:$H$31,0,PP$1))*1)</f>
        <v>0</v>
      </c>
      <c r="PR14" s="341">
        <f ca="1">SUMPRODUCT((OFFSET('Game Board'!$G$8:$G$31,0,PP$1)&lt;&gt;"")*(OFFSET('Game Board'!$F$8:$F$31,0,PP$1)=$C14)*(OFFSET('Game Board'!$G$8:$G$31,0,PP$1)&lt;OFFSET('Game Board'!$H$8:$H$31,0,PP$1))*1)+SUMPRODUCT((OFFSET('Game Board'!$G$8:$G$31,0,PP$1)&lt;&gt;"")*(OFFSET('Game Board'!$I$8:$I$31,0,PP$1)=$C14)*(OFFSET('Game Board'!$H$8:$H$31,0,PP$1)&lt;OFFSET('Game Board'!$G$8:$G$31,0,PP$1))*1)</f>
        <v>0</v>
      </c>
      <c r="PS14" s="341">
        <f ca="1">SUMIF(OFFSET('Game Board'!$F$8:$F$31,0,PP$1),$C14,OFFSET('Game Board'!$G$8:$G$31,0,PP$1))+SUMIF(OFFSET('Game Board'!$I$8:$I$31,0,PP$1),$C14,OFFSET('Game Board'!$H$8:$H$31,0,PP$1))</f>
        <v>0</v>
      </c>
      <c r="PT14" s="341">
        <f ca="1">SUMIF(OFFSET('Game Board'!$F$8:$F$31,0,PP$1),$C14,OFFSET('Game Board'!$H$8:$H$31,0,PP$1))+SUMIF(OFFSET('Game Board'!$I$8:$I$31,0,PP$1),$C14,OFFSET('Game Board'!$G$8:$G$31,0,PP$1))</f>
        <v>0</v>
      </c>
      <c r="PU14" s="341">
        <f t="shared" ca="1" si="96"/>
        <v>0</v>
      </c>
      <c r="PV14" s="341">
        <f t="shared" ca="1" si="97"/>
        <v>0</v>
      </c>
      <c r="PW14" s="341">
        <f t="shared" ca="1" si="311"/>
        <v>6</v>
      </c>
      <c r="PX14" s="341">
        <f>'Tournament Setup'!$F16</f>
        <v>0</v>
      </c>
      <c r="PY14" s="341">
        <f t="shared" ref="PY14" ca="1" si="1774">RANK(PV14,PV12:PV15)</f>
        <v>1</v>
      </c>
      <c r="PZ14" s="341">
        <f t="shared" ref="PZ14" ca="1" si="1775">SUMPRODUCT((PY12:PY15=PY14)*(PU12:PU15&gt;PU14)*1)</f>
        <v>0</v>
      </c>
      <c r="QA14" s="341">
        <f t="shared" ca="1" si="100"/>
        <v>1</v>
      </c>
      <c r="QB14" s="341">
        <f t="shared" ref="QB14" ca="1" si="1776">SUMPRODUCT((PY12:PY15=PY14)*(PU12:PU15=PU14)*(PS12:PS15&gt;PS14)*1)</f>
        <v>0</v>
      </c>
      <c r="QC14" s="341">
        <f t="shared" ca="1" si="102"/>
        <v>1</v>
      </c>
      <c r="QD14" s="341">
        <f t="shared" ref="QD14" ca="1" si="1777">RANK(QC14,QC12:QC15,1)+COUNTIF(QC12:QC14,QC14)-1</f>
        <v>3</v>
      </c>
      <c r="QE14" s="341">
        <v>3</v>
      </c>
      <c r="QF14" s="341" t="str">
        <f t="shared" ref="QF14" ca="1" si="1778">INDEX(PN12:PN15,MATCH(QE14,QD12:QD15,0),0)</f>
        <v>Egypt</v>
      </c>
      <c r="QG14" s="341">
        <f t="shared" ref="QG14" ca="1" si="1779">INDEX(QC12:QC15,MATCH(QF14,PN12:PN15,0),0)</f>
        <v>1</v>
      </c>
      <c r="QH14" s="341" t="str">
        <f t="shared" ref="QH14:QH15" ca="1" si="1780">IF(AND(QH13&lt;&gt;"",QG14=1),QF14,"")</f>
        <v>Egypt</v>
      </c>
      <c r="QI14" s="341" t="str">
        <f t="shared" ref="QI14" ca="1" si="1781">IF(QI13&lt;&gt;"",QF14,"")</f>
        <v/>
      </c>
      <c r="QJ14" s="341" t="str">
        <f t="shared" ref="QJ14" ca="1" si="1782">IF(QG15=3,QF14,"")</f>
        <v/>
      </c>
      <c r="QK14" s="341">
        <f ca="1">SUMPRODUCT((OFFSET('Game Board'!$F$8:$F$31,0,PP$1)=QH14)*(OFFSET('Game Board'!$I$8:$I$31,0,PP$1)=QH12)*(OFFSET('Game Board'!$G$8:$G$31,0,PP$1)&gt;OFFSET('Game Board'!$H$8:$H$31,0,PP$1))*1)+SUMPRODUCT((OFFSET('Game Board'!$I$8:$I$31,0,PP$1)=QH14)*(OFFSET('Game Board'!$F$8:$F$31,0,PP$1)=QH12)*(OFFSET('Game Board'!$H$8:$H$31,0,PP$1)&gt;OFFSET('Game Board'!$G$8:$G$31,0,PP$1))*1)+SUMPRODUCT((OFFSET('Game Board'!$F$8:$F$31,0,PP$1)=QH14)*(OFFSET('Game Board'!$I$8:$I$31,0,PP$1)=QH13)*(OFFSET('Game Board'!$G$8:$G$31,0,PP$1)&gt;OFFSET('Game Board'!$H$8:$H$31,0,PP$1))*1)+SUMPRODUCT((OFFSET('Game Board'!$I$8:$I$31,0,PP$1)=QH14)*(OFFSET('Game Board'!$F$8:$F$31,0,PP$1)=QH13)*(OFFSET('Game Board'!$H$8:$H$31,0,PP$1)&gt;OFFSET('Game Board'!$G$8:$G$31,0,PP$1))*1)+SUMPRODUCT((OFFSET('Game Board'!$F$8:$F$31,0,PP$1)=QH14)*(OFFSET('Game Board'!$I$8:$I$31,0,PP$1)=QH15)*(OFFSET('Game Board'!$G$8:$G$31,0,PP$1)&gt;OFFSET('Game Board'!$H$8:$H$31,0,PP$1))*1)+SUMPRODUCT((OFFSET('Game Board'!$I$8:$I$31,0,PP$1)=QH14)*(OFFSET('Game Board'!$F$8:$F$31,0,PP$1)=QH15)*(OFFSET('Game Board'!$H$8:$H$31,0,PP$1)&gt;OFFSET('Game Board'!$G$8:$G$31,0,PP$1))*1)</f>
        <v>0</v>
      </c>
      <c r="QL14" s="341">
        <f ca="1">SUMPRODUCT((OFFSET('Game Board'!$F$8:$F$31,0,PP$1)=QH14)*(OFFSET('Game Board'!$I$8:$I$31,0,PP$1)=QH12)*(OFFSET('Game Board'!$G$8:$G$31,0,PP$1)=OFFSET('Game Board'!$H$8:$H$31,0,PP$1))*1)+SUMPRODUCT((OFFSET('Game Board'!$I$8:$I$31,0,PP$1)=QH14)*(OFFSET('Game Board'!$F$8:$F$31,0,PP$1)=QH12)*(OFFSET('Game Board'!$G$8:$G$31,0,PP$1)=OFFSET('Game Board'!$H$8:$H$31,0,PP$1))*1)+SUMPRODUCT((OFFSET('Game Board'!$F$8:$F$31,0,PP$1)=QH14)*(OFFSET('Game Board'!$I$8:$I$31,0,PP$1)=QH13)*(OFFSET('Game Board'!$G$8:$G$31,0,PP$1)=OFFSET('Game Board'!$H$8:$H$31,0,PP$1))*1)+SUMPRODUCT((OFFSET('Game Board'!$I$8:$I$31,0,PP$1)=QH14)*(OFFSET('Game Board'!$F$8:$F$31,0,PP$1)=QH13)*(OFFSET('Game Board'!$G$8:$G$31,0,PP$1)=OFFSET('Game Board'!$H$8:$H$31,0,PP$1))*1)+SUMPRODUCT((OFFSET('Game Board'!$F$8:$F$31,0,PP$1)=QH14)*(OFFSET('Game Board'!$I$8:$I$31,0,PP$1)=QH15)*(OFFSET('Game Board'!$G$8:$G$31,0,PP$1)=OFFSET('Game Board'!$H$8:$H$31,0,PP$1))*1)+SUMPRODUCT((OFFSET('Game Board'!$I$8:$I$31,0,PP$1)=QH14)*(OFFSET('Game Board'!$F$8:$F$31,0,PP$1)=QH15)*(OFFSET('Game Board'!$G$8:$G$31,0,PP$1)=OFFSET('Game Board'!$H$8:$H$31,0,PP$1))*1)</f>
        <v>3</v>
      </c>
      <c r="QM14" s="341">
        <f ca="1">SUMPRODUCT((OFFSET('Game Board'!$F$8:$F$31,0,PP$1)=QH14)*(OFFSET('Game Board'!$I$8:$I$31,0,PP$1)=QH12)*(OFFSET('Game Board'!$G$8:$G$31,0,PP$1)&lt;OFFSET('Game Board'!$H$8:$H$31,0,PP$1))*1)+SUMPRODUCT((OFFSET('Game Board'!$I$8:$I$31,0,PP$1)=QH14)*(OFFSET('Game Board'!$F$8:$F$31,0,PP$1)=QH12)*(OFFSET('Game Board'!$H$8:$H$31,0,PP$1)&lt;OFFSET('Game Board'!$G$8:$G$31,0,PP$1))*1)+SUMPRODUCT((OFFSET('Game Board'!$F$8:$F$31,0,PP$1)=QH14)*(OFFSET('Game Board'!$I$8:$I$31,0,PP$1)=QH13)*(OFFSET('Game Board'!$G$8:$G$31,0,PP$1)&lt;OFFSET('Game Board'!$H$8:$H$31,0,PP$1))*1)+SUMPRODUCT((OFFSET('Game Board'!$I$8:$I$31,0,PP$1)=QH14)*(OFFSET('Game Board'!$F$8:$F$31,0,PP$1)=QH13)*(OFFSET('Game Board'!$H$8:$H$31,0,PP$1)&lt;OFFSET('Game Board'!$G$8:$G$31,0,PP$1))*1)+SUMPRODUCT((OFFSET('Game Board'!$F$8:$F$31,0,PP$1)=QH14)*(OFFSET('Game Board'!$I$8:$I$31,0,PP$1)=QH15)*(OFFSET('Game Board'!$G$8:$G$31,0,PP$1)&lt;OFFSET('Game Board'!$H$8:$H$31,0,PP$1))*1)+SUMPRODUCT((OFFSET('Game Board'!$I$8:$I$31,0,PP$1)=QH14)*(OFFSET('Game Board'!$F$8:$F$31,0,PP$1)=QH15)*(OFFSET('Game Board'!$H$8:$H$31,0,PP$1)&lt;OFFSET('Game Board'!$G$8:$G$31,0,PP$1))*1)</f>
        <v>0</v>
      </c>
      <c r="QN14" s="341">
        <f ca="1">SUMIFS(OFFSET('Game Board'!$G$8:$G$31,0,PP$1),OFFSET('Game Board'!$F$8:$F$31,0,PP$1),QH14,OFFSET('Game Board'!$I$8:$I$31,0,PP$1),QH12)+SUMIFS(OFFSET('Game Board'!$G$8:$G$31,0,PP$1),OFFSET('Game Board'!$F$8:$F$31,0,PP$1),QH14,OFFSET('Game Board'!$I$8:$I$31,0,PP$1),QH13)+SUMIFS(OFFSET('Game Board'!$G$8:$G$31,0,PP$1),OFFSET('Game Board'!$F$8:$F$31,0,PP$1),QH14,OFFSET('Game Board'!$I$8:$I$31,0,PP$1),QH15)+SUMIFS(OFFSET('Game Board'!$H$8:$H$31,0,PP$1),OFFSET('Game Board'!$I$8:$I$31,0,PP$1),QH14,OFFSET('Game Board'!$F$8:$F$31,0,PP$1),QH12)+SUMIFS(OFFSET('Game Board'!$H$8:$H$31,0,PP$1),OFFSET('Game Board'!$I$8:$I$31,0,PP$1),QH14,OFFSET('Game Board'!$F$8:$F$31,0,PP$1),QH13)+SUMIFS(OFFSET('Game Board'!$H$8:$H$31,0,PP$1),OFFSET('Game Board'!$I$8:$I$31,0,PP$1),QH14,OFFSET('Game Board'!$F$8:$F$31,0,PP$1),QH15)</f>
        <v>0</v>
      </c>
      <c r="QO14" s="341">
        <f ca="1">SUMIFS(OFFSET('Game Board'!$H$8:$H$31,0,PP$1),OFFSET('Game Board'!$F$8:$F$31,0,PP$1),QH14,OFFSET('Game Board'!$I$8:$I$31,0,PP$1),QH12)+SUMIFS(OFFSET('Game Board'!$H$8:$H$31,0,PP$1),OFFSET('Game Board'!$F$8:$F$31,0,PP$1),QH14,OFFSET('Game Board'!$I$8:$I$31,0,PP$1),QH13)+SUMIFS(OFFSET('Game Board'!$H$8:$H$31,0,PP$1),OFFSET('Game Board'!$F$8:$F$31,0,PP$1),QH14,OFFSET('Game Board'!$I$8:$I$31,0,PP$1),QH15)+SUMIFS(OFFSET('Game Board'!$G$8:$G$31,0,PP$1),OFFSET('Game Board'!$I$8:$I$31,0,PP$1),QH14,OFFSET('Game Board'!$F$8:$F$31,0,PP$1),QH12)+SUMIFS(OFFSET('Game Board'!$G$8:$G$31,0,PP$1),OFFSET('Game Board'!$I$8:$I$31,0,PP$1),QH14,OFFSET('Game Board'!$F$8:$F$31,0,PP$1),QH13)+SUMIFS(OFFSET('Game Board'!$G$8:$G$31,0,PP$1),OFFSET('Game Board'!$I$8:$I$31,0,PP$1),QH14,OFFSET('Game Board'!$F$8:$F$31,0,PP$1),QH15)</f>
        <v>0</v>
      </c>
      <c r="QP14" s="341">
        <f t="shared" ca="1" si="107"/>
        <v>0</v>
      </c>
      <c r="QQ14" s="341">
        <f t="shared" ca="1" si="108"/>
        <v>3</v>
      </c>
      <c r="QR14" s="341">
        <f t="shared" ref="QR14" ca="1" si="1783">IF(QH14&lt;&gt;"",SUMPRODUCT((QG12:QG15=QG14)*(QQ12:QQ15&gt;QQ14)*1),0)</f>
        <v>0</v>
      </c>
      <c r="QS14" s="341">
        <f t="shared" ref="QS14" ca="1" si="1784">IF(QH14&lt;&gt;"",SUMPRODUCT((QR12:QR15=QR14)*(QP12:QP15&gt;QP14)*1),0)</f>
        <v>0</v>
      </c>
      <c r="QT14" s="341">
        <f t="shared" ca="1" si="111"/>
        <v>0</v>
      </c>
      <c r="QU14" s="341">
        <f t="shared" ref="QU14" ca="1" si="1785">IF(QH14&lt;&gt;"",SUMPRODUCT((QT12:QT15=QT14)*(QR12:QR15=QR14)*(QN12:QN15&gt;QN14)*1),0)</f>
        <v>0</v>
      </c>
      <c r="QV14" s="341">
        <f t="shared" ca="1" si="113"/>
        <v>1</v>
      </c>
      <c r="QW14" s="341">
        <f ca="1">SUMPRODUCT((OFFSET('Game Board'!$F$8:$F$31,0,PP$1)=QI14)*(OFFSET('Game Board'!$I$8:$I$31,0,PP$1)=QI13)*(OFFSET('Game Board'!$G$8:$G$31,0,PP$1)&gt;OFFSET('Game Board'!$H$8:$H$31,0,PP$1))*1)+SUMPRODUCT((OFFSET('Game Board'!$I$8:$I$31,0,PP$1)=QI14)*(OFFSET('Game Board'!$F$8:$F$31,0,PP$1)=QI13)*(OFFSET('Game Board'!$H$8:$H$31,0,PP$1)&gt;OFFSET('Game Board'!$G$8:$G$31,0,PP$1))*1)+SUMPRODUCT((OFFSET('Game Board'!$F$8:$F$31,0,PP$1)=QI14)*(OFFSET('Game Board'!$I$8:$I$31,0,PP$1)=QI15)*(OFFSET('Game Board'!$G$8:$G$31,0,PP$1)&gt;OFFSET('Game Board'!$H$8:$H$31,0,PP$1))*1)+SUMPRODUCT((OFFSET('Game Board'!$I$8:$I$31,0,PP$1)=QI14)*(OFFSET('Game Board'!$F$8:$F$31,0,PP$1)=QI15)*(OFFSET('Game Board'!$H$8:$H$31,0,PP$1)&gt;OFFSET('Game Board'!$G$8:$G$31,0,PP$1))*1)</f>
        <v>0</v>
      </c>
      <c r="QX14" s="341">
        <f ca="1">SUMPRODUCT((OFFSET('Game Board'!$F$8:$F$31,0,PP$1)=QI14)*(OFFSET('Game Board'!$I$8:$I$31,0,PP$1)=QI13)*(OFFSET('Game Board'!$G$8:$G$31,0,PP$1)=OFFSET('Game Board'!$H$8:$H$31,0,PP$1))*1)+SUMPRODUCT((OFFSET('Game Board'!$I$8:$I$31,0,PP$1)=QI14)*(OFFSET('Game Board'!$F$8:$F$31,0,PP$1)=QI13)*(OFFSET('Game Board'!$G$8:$G$31,0,PP$1)=OFFSET('Game Board'!$H$8:$H$31,0,PP$1))*1)+SUMPRODUCT((OFFSET('Game Board'!$F$8:$F$31,0,PP$1)=QI14)*(OFFSET('Game Board'!$I$8:$I$31,0,PP$1)=QI15)*(OFFSET('Game Board'!$G$8:$G$31,0,PP$1)=OFFSET('Game Board'!$H$8:$H$31,0,PP$1))*1)+SUMPRODUCT((OFFSET('Game Board'!$I$8:$I$31,0,PP$1)=QI14)*(OFFSET('Game Board'!$F$8:$F$31,0,PP$1)=QI15)*(OFFSET('Game Board'!$G$8:$G$31,0,PP$1)=OFFSET('Game Board'!$H$8:$H$31,0,PP$1))*1)</f>
        <v>0</v>
      </c>
      <c r="QY14" s="341">
        <f ca="1">SUMPRODUCT((OFFSET('Game Board'!$F$8:$F$31,0,PP$1)=QI14)*(OFFSET('Game Board'!$I$8:$I$31,0,PP$1)=QI13)*(OFFSET('Game Board'!$G$8:$G$31,0,PP$1)&lt;OFFSET('Game Board'!$H$8:$H$31,0,PP$1))*1)+SUMPRODUCT((OFFSET('Game Board'!$I$8:$I$31,0,PP$1)=QI14)*(OFFSET('Game Board'!$F$8:$F$31,0,PP$1)=QI13)*(OFFSET('Game Board'!$H$8:$H$31,0,PP$1)&lt;OFFSET('Game Board'!$G$8:$G$31,0,PP$1))*1)+SUMPRODUCT((OFFSET('Game Board'!$F$8:$F$31,0,PP$1)=QI14)*(OFFSET('Game Board'!$I$8:$I$31,0,PP$1)=QI15)*(OFFSET('Game Board'!$G$8:$G$31,0,PP$1)&lt;OFFSET('Game Board'!$H$8:$H$31,0,PP$1))*1)+SUMPRODUCT((OFFSET('Game Board'!$I$8:$I$31,0,PP$1)=QI14)*(OFFSET('Game Board'!$F$8:$F$31,0,PP$1)=QI15)*(OFFSET('Game Board'!$H$8:$H$31,0,PP$1)&lt;OFFSET('Game Board'!$G$8:$G$31,0,PP$1))*1)</f>
        <v>0</v>
      </c>
      <c r="QZ14" s="341">
        <f ca="1">SUMIFS(OFFSET('Game Board'!$G$8:$G$31,0,PP$1),OFFSET('Game Board'!$F$8:$F$31,0,PP$1),QI14,OFFSET('Game Board'!$I$8:$I$31,0,PP$1),QI13)+SUMIFS(OFFSET('Game Board'!$G$8:$G$31,0,PP$1),OFFSET('Game Board'!$F$8:$F$31,0,PP$1),QI14,OFFSET('Game Board'!$I$8:$I$31,0,PP$1),QI15)+SUMIFS(OFFSET('Game Board'!$H$8:$H$31,0,PP$1),OFFSET('Game Board'!$I$8:$I$31,0,PP$1),QI14,OFFSET('Game Board'!$F$8:$F$31,0,PP$1),QI13)+SUMIFS(OFFSET('Game Board'!$H$8:$H$31,0,PP$1),OFFSET('Game Board'!$I$8:$I$31,0,PP$1),QI14,OFFSET('Game Board'!$F$8:$F$31,0,PP$1),QI15)</f>
        <v>0</v>
      </c>
      <c r="RA14" s="341">
        <f ca="1">SUMIFS(OFFSET('Game Board'!$H$8:$H$31,0,PP$1),OFFSET('Game Board'!$F$8:$F$31,0,PP$1),QI14,OFFSET('Game Board'!$I$8:$I$31,0,PP$1),QI13)+SUMIFS(OFFSET('Game Board'!$H$8:$H$31,0,PP$1),OFFSET('Game Board'!$F$8:$F$31,0,PP$1),QI14,OFFSET('Game Board'!$I$8:$I$31,0,PP$1),QI15)+SUMIFS(OFFSET('Game Board'!$G$8:$G$31,0,PP$1),OFFSET('Game Board'!$I$8:$I$31,0,PP$1),QI14,OFFSET('Game Board'!$F$8:$F$31,0,PP$1),QI13)+SUMIFS(OFFSET('Game Board'!$G$8:$G$31,0,PP$1),OFFSET('Game Board'!$I$8:$I$31,0,PP$1),QI14,OFFSET('Game Board'!$F$8:$F$31,0,PP$1),QI15)</f>
        <v>0</v>
      </c>
      <c r="RB14" s="341">
        <f t="shared" ca="1" si="323"/>
        <v>0</v>
      </c>
      <c r="RC14" s="341">
        <f t="shared" ca="1" si="324"/>
        <v>0</v>
      </c>
      <c r="RD14" s="341">
        <f t="shared" ref="RD14" ca="1" si="1786">IF(QI14&lt;&gt;"",SUMPRODUCT((QG12:QG15=QG14)*(RC12:RC15&gt;RC14)*1),0)</f>
        <v>0</v>
      </c>
      <c r="RE14" s="341">
        <f t="shared" ref="RE14" ca="1" si="1787">IF(QI14&lt;&gt;"",SUMPRODUCT((RD12:RD15=RD14)*(RB12:RB15&gt;RB14)*1),0)</f>
        <v>0</v>
      </c>
      <c r="RF14" s="341">
        <f t="shared" ca="1" si="327"/>
        <v>0</v>
      </c>
      <c r="RG14" s="341">
        <f t="shared" ref="RG14" ca="1" si="1788">IF(QI14&lt;&gt;"",SUMPRODUCT((RF12:RF15=RF14)*(RD12:RD15=RD14)*(QZ12:QZ15&gt;QZ14)*1),0)</f>
        <v>0</v>
      </c>
      <c r="RH14" s="341">
        <f t="shared" ca="1" si="114"/>
        <v>1</v>
      </c>
      <c r="RI14" s="341">
        <f ca="1">SUMPRODUCT((OFFSET('Game Board'!$F$8:$F$31,0,PP$1)=QJ14)*(OFFSET('Game Board'!$I$8:$I$31,0,PP$1)=QJ15)*(OFFSET('Game Board'!$G$8:$G$31,0,PP$1)&gt;OFFSET('Game Board'!$H$8:$H$31,0,PP$1))*1)+SUMPRODUCT((OFFSET('Game Board'!$I$8:$I$31,0,PP$1)=QJ14)*(OFFSET('Game Board'!$F$8:$F$31,0,PP$1)=QJ15)*(OFFSET('Game Board'!$H$8:$H$31,0,PP$1)&gt;OFFSET('Game Board'!$G$8:$G$31,0,PP$1))*1)</f>
        <v>0</v>
      </c>
      <c r="RJ14" s="341">
        <f ca="1">SUMPRODUCT((OFFSET('Game Board'!$F$8:$F$31,0,PP$1)=QJ14)*(OFFSET('Game Board'!$I$8:$I$31,0,PP$1)=QJ15)*(OFFSET('Game Board'!$G$8:$G$31,0,PP$1)=OFFSET('Game Board'!$H$8:$H$31,0,PP$1))*1)+SUMPRODUCT((OFFSET('Game Board'!$I$8:$I$31,0,PP$1)=QJ14)*(OFFSET('Game Board'!$F$8:$F$31,0,PP$1)=QJ15)*(OFFSET('Game Board'!$H$8:$H$31,0,PP$1)=OFFSET('Game Board'!$G$8:$G$31,0,PP$1))*1)</f>
        <v>0</v>
      </c>
      <c r="RK14" s="341">
        <f ca="1">SUMPRODUCT((OFFSET('Game Board'!$F$8:$F$31,0,PP$1)=QJ14)*(OFFSET('Game Board'!$I$8:$I$31,0,PP$1)=QJ15)*(OFFSET('Game Board'!$G$8:$G$31,0,PP$1)&lt;OFFSET('Game Board'!$H$8:$H$31,0,PP$1))*1)+SUMPRODUCT((OFFSET('Game Board'!$I$8:$I$31,0,PP$1)=QJ14)*(OFFSET('Game Board'!$F$8:$F$31,0,PP$1)=QJ15)*(OFFSET('Game Board'!$H$8:$H$31,0,PP$1)&lt;OFFSET('Game Board'!$G$8:$G$31,0,PP$1))*1)</f>
        <v>0</v>
      </c>
      <c r="RL14" s="341">
        <f ca="1">SUMIFS(OFFSET('Game Board'!$G$8:$G$31,0,PP$1),OFFSET('Game Board'!$F$8:$F$31,0,PP$1),QJ14,OFFSET('Game Board'!$I$8:$I$31,0,PP$1),QJ15)+SUMIFS(OFFSET('Game Board'!$H$8:$H$31,0,PP$1),OFFSET('Game Board'!$I$8:$I$31,0,PP$1),QJ14,OFFSET('Game Board'!$F$8:$F$31,0,PP$1),QJ15)</f>
        <v>0</v>
      </c>
      <c r="RM14" s="341">
        <f ca="1">SUMIFS(OFFSET('Game Board'!$H$8:$H$31,0,PP$1),OFFSET('Game Board'!$F$8:$F$31,0,PP$1),QJ14,OFFSET('Game Board'!$I$8:$I$31,0,PP$1),QJ15)+SUMIFS(OFFSET('Game Board'!$G$8:$G$31,0,PP$1),OFFSET('Game Board'!$I$8:$I$31,0,PP$1),QJ14,OFFSET('Game Board'!$F$8:$F$31,0,PP$1),QJ15)</f>
        <v>0</v>
      </c>
      <c r="RN14" s="341">
        <f t="shared" ref="RN14:RN15" ca="1" si="1789">RL14-RM14</f>
        <v>0</v>
      </c>
      <c r="RO14" s="341">
        <f t="shared" ref="RO14:RO15" ca="1" si="1790">RJ14*1+RI14*3</f>
        <v>0</v>
      </c>
      <c r="RP14" s="341">
        <f t="shared" ref="RP14" ca="1" si="1791">IF(QJ14&lt;&gt;"",SUMPRODUCT((QS12:QS15=QS14)*(RO12:RO15&gt;RO14)*1),0)</f>
        <v>0</v>
      </c>
      <c r="RQ14" s="341">
        <f t="shared" ref="RQ14" ca="1" si="1792">IF(QJ14&lt;&gt;"",SUMPRODUCT((RP12:RP15=RP14)*(RN12:RN15&gt;RN14)*1),0)</f>
        <v>0</v>
      </c>
      <c r="RR14" s="341">
        <f t="shared" ref="RR14:RR15" ca="1" si="1793">RP14+RQ14</f>
        <v>0</v>
      </c>
      <c r="RS14" s="341">
        <f t="shared" ref="RS14" ca="1" si="1794">IF(QJ14&lt;&gt;"",SUMPRODUCT((RR12:RR15=RR14)*(RP12:RP15=RP14)*(RL12:RL15&gt;RL14)*1),0)</f>
        <v>0</v>
      </c>
      <c r="RT14" s="341">
        <f t="shared" ca="1" si="115"/>
        <v>1</v>
      </c>
      <c r="RU14" s="341">
        <f t="shared" ref="RU14" ca="1" si="1795">SUMPRODUCT((RT12:RT15=RT14)*(PW12:PW15&gt;PW14)*1)</f>
        <v>2</v>
      </c>
      <c r="RV14" s="341">
        <f t="shared" ca="1" si="117"/>
        <v>3</v>
      </c>
      <c r="RW14" s="341" t="str">
        <f t="shared" si="330"/>
        <v>Egypt</v>
      </c>
      <c r="RX14" s="341">
        <f t="shared" ca="1" si="118"/>
        <v>0</v>
      </c>
      <c r="RY14" s="341">
        <f ca="1">SUMPRODUCT((OFFSET('Game Board'!$G$8:$G$31,0,RY$1)&lt;&gt;"")*(OFFSET('Game Board'!$F$8:$F$31,0,RY$1)=$C14)*(OFFSET('Game Board'!$G$8:$G$31,0,RY$1)&gt;OFFSET('Game Board'!$H$8:$H$31,0,RY$1))*1)+SUMPRODUCT((OFFSET('Game Board'!$G$8:$G$31,0,RY$1)&lt;&gt;"")*(OFFSET('Game Board'!$I$8:$I$31,0,RY$1)=$C14)*(OFFSET('Game Board'!$H$8:$H$31,0,RY$1)&gt;OFFSET('Game Board'!$G$8:$G$31,0,RY$1))*1)</f>
        <v>0</v>
      </c>
      <c r="RZ14" s="341">
        <f ca="1">SUMPRODUCT((OFFSET('Game Board'!$G$8:$G$31,0,RY$1)&lt;&gt;"")*(OFFSET('Game Board'!$F$8:$F$31,0,RY$1)=$C14)*(OFFSET('Game Board'!$G$8:$G$31,0,RY$1)=OFFSET('Game Board'!$H$8:$H$31,0,RY$1))*1)+SUMPRODUCT((OFFSET('Game Board'!$G$8:$G$31,0,RY$1)&lt;&gt;"")*(OFFSET('Game Board'!$I$8:$I$31,0,RY$1)=$C14)*(OFFSET('Game Board'!$G$8:$G$31,0,RY$1)=OFFSET('Game Board'!$H$8:$H$31,0,RY$1))*1)</f>
        <v>0</v>
      </c>
      <c r="SA14" s="341">
        <f ca="1">SUMPRODUCT((OFFSET('Game Board'!$G$8:$G$31,0,RY$1)&lt;&gt;"")*(OFFSET('Game Board'!$F$8:$F$31,0,RY$1)=$C14)*(OFFSET('Game Board'!$G$8:$G$31,0,RY$1)&lt;OFFSET('Game Board'!$H$8:$H$31,0,RY$1))*1)+SUMPRODUCT((OFFSET('Game Board'!$G$8:$G$31,0,RY$1)&lt;&gt;"")*(OFFSET('Game Board'!$I$8:$I$31,0,RY$1)=$C14)*(OFFSET('Game Board'!$H$8:$H$31,0,RY$1)&lt;OFFSET('Game Board'!$G$8:$G$31,0,RY$1))*1)</f>
        <v>0</v>
      </c>
      <c r="SB14" s="341">
        <f ca="1">SUMIF(OFFSET('Game Board'!$F$8:$F$31,0,RY$1),$C14,OFFSET('Game Board'!$G$8:$G$31,0,RY$1))+SUMIF(OFFSET('Game Board'!$I$8:$I$31,0,RY$1),$C14,OFFSET('Game Board'!$H$8:$H$31,0,RY$1))</f>
        <v>0</v>
      </c>
      <c r="SC14" s="341">
        <f ca="1">SUMIF(OFFSET('Game Board'!$F$8:$F$31,0,RY$1),$C14,OFFSET('Game Board'!$H$8:$H$31,0,RY$1))+SUMIF(OFFSET('Game Board'!$I$8:$I$31,0,RY$1),$C14,OFFSET('Game Board'!$G$8:$G$31,0,RY$1))</f>
        <v>0</v>
      </c>
      <c r="SD14" s="341">
        <f t="shared" ca="1" si="119"/>
        <v>0</v>
      </c>
      <c r="SE14" s="341">
        <f t="shared" ca="1" si="120"/>
        <v>0</v>
      </c>
      <c r="SF14" s="341">
        <f t="shared" ca="1" si="331"/>
        <v>6</v>
      </c>
      <c r="SG14" s="341">
        <f>'Tournament Setup'!$F16</f>
        <v>0</v>
      </c>
      <c r="SH14" s="341">
        <f t="shared" ref="SH14" ca="1" si="1796">RANK(SE14,SE12:SE15)</f>
        <v>1</v>
      </c>
      <c r="SI14" s="341">
        <f t="shared" ref="SI14" ca="1" si="1797">SUMPRODUCT((SH12:SH15=SH14)*(SD12:SD15&gt;SD14)*1)</f>
        <v>0</v>
      </c>
      <c r="SJ14" s="341">
        <f t="shared" ca="1" si="123"/>
        <v>1</v>
      </c>
      <c r="SK14" s="341">
        <f t="shared" ref="SK14" ca="1" si="1798">SUMPRODUCT((SH12:SH15=SH14)*(SD12:SD15=SD14)*(SB12:SB15&gt;SB14)*1)</f>
        <v>0</v>
      </c>
      <c r="SL14" s="341">
        <f t="shared" ca="1" si="125"/>
        <v>1</v>
      </c>
      <c r="SM14" s="341">
        <f t="shared" ref="SM14" ca="1" si="1799">RANK(SL14,SL12:SL15,1)+COUNTIF(SL12:SL14,SL14)-1</f>
        <v>3</v>
      </c>
      <c r="SN14" s="341">
        <v>3</v>
      </c>
      <c r="SO14" s="341" t="str">
        <f t="shared" ref="SO14" ca="1" si="1800">INDEX(RW12:RW15,MATCH(SN14,SM12:SM15,0),0)</f>
        <v>Egypt</v>
      </c>
      <c r="SP14" s="341">
        <f t="shared" ref="SP14" ca="1" si="1801">INDEX(SL12:SL15,MATCH(SO14,RW12:RW15,0),0)</f>
        <v>1</v>
      </c>
      <c r="SQ14" s="341" t="str">
        <f t="shared" ref="SQ14:SQ15" ca="1" si="1802">IF(AND(SQ13&lt;&gt;"",SP14=1),SO14,"")</f>
        <v>Egypt</v>
      </c>
      <c r="SR14" s="341" t="str">
        <f t="shared" ref="SR14" ca="1" si="1803">IF(SR13&lt;&gt;"",SO14,"")</f>
        <v/>
      </c>
      <c r="SS14" s="341" t="str">
        <f t="shared" ref="SS14" ca="1" si="1804">IF(SP15=3,SO14,"")</f>
        <v/>
      </c>
      <c r="ST14" s="341">
        <f ca="1">SUMPRODUCT((OFFSET('Game Board'!$F$8:$F$31,0,RY$1)=SQ14)*(OFFSET('Game Board'!$I$8:$I$31,0,RY$1)=SQ12)*(OFFSET('Game Board'!$G$8:$G$31,0,RY$1)&gt;OFFSET('Game Board'!$H$8:$H$31,0,RY$1))*1)+SUMPRODUCT((OFFSET('Game Board'!$I$8:$I$31,0,RY$1)=SQ14)*(OFFSET('Game Board'!$F$8:$F$31,0,RY$1)=SQ12)*(OFFSET('Game Board'!$H$8:$H$31,0,RY$1)&gt;OFFSET('Game Board'!$G$8:$G$31,0,RY$1))*1)+SUMPRODUCT((OFFSET('Game Board'!$F$8:$F$31,0,RY$1)=SQ14)*(OFFSET('Game Board'!$I$8:$I$31,0,RY$1)=SQ13)*(OFFSET('Game Board'!$G$8:$G$31,0,RY$1)&gt;OFFSET('Game Board'!$H$8:$H$31,0,RY$1))*1)+SUMPRODUCT((OFFSET('Game Board'!$I$8:$I$31,0,RY$1)=SQ14)*(OFFSET('Game Board'!$F$8:$F$31,0,RY$1)=SQ13)*(OFFSET('Game Board'!$H$8:$H$31,0,RY$1)&gt;OFFSET('Game Board'!$G$8:$G$31,0,RY$1))*1)+SUMPRODUCT((OFFSET('Game Board'!$F$8:$F$31,0,RY$1)=SQ14)*(OFFSET('Game Board'!$I$8:$I$31,0,RY$1)=SQ15)*(OFFSET('Game Board'!$G$8:$G$31,0,RY$1)&gt;OFFSET('Game Board'!$H$8:$H$31,0,RY$1))*1)+SUMPRODUCT((OFFSET('Game Board'!$I$8:$I$31,0,RY$1)=SQ14)*(OFFSET('Game Board'!$F$8:$F$31,0,RY$1)=SQ15)*(OFFSET('Game Board'!$H$8:$H$31,0,RY$1)&gt;OFFSET('Game Board'!$G$8:$G$31,0,RY$1))*1)</f>
        <v>0</v>
      </c>
      <c r="SU14" s="341">
        <f ca="1">SUMPRODUCT((OFFSET('Game Board'!$F$8:$F$31,0,RY$1)=SQ14)*(OFFSET('Game Board'!$I$8:$I$31,0,RY$1)=SQ12)*(OFFSET('Game Board'!$G$8:$G$31,0,RY$1)=OFFSET('Game Board'!$H$8:$H$31,0,RY$1))*1)+SUMPRODUCT((OFFSET('Game Board'!$I$8:$I$31,0,RY$1)=SQ14)*(OFFSET('Game Board'!$F$8:$F$31,0,RY$1)=SQ12)*(OFFSET('Game Board'!$G$8:$G$31,0,RY$1)=OFFSET('Game Board'!$H$8:$H$31,0,RY$1))*1)+SUMPRODUCT((OFFSET('Game Board'!$F$8:$F$31,0,RY$1)=SQ14)*(OFFSET('Game Board'!$I$8:$I$31,0,RY$1)=SQ13)*(OFFSET('Game Board'!$G$8:$G$31,0,RY$1)=OFFSET('Game Board'!$H$8:$H$31,0,RY$1))*1)+SUMPRODUCT((OFFSET('Game Board'!$I$8:$I$31,0,RY$1)=SQ14)*(OFFSET('Game Board'!$F$8:$F$31,0,RY$1)=SQ13)*(OFFSET('Game Board'!$G$8:$G$31,0,RY$1)=OFFSET('Game Board'!$H$8:$H$31,0,RY$1))*1)+SUMPRODUCT((OFFSET('Game Board'!$F$8:$F$31,0,RY$1)=SQ14)*(OFFSET('Game Board'!$I$8:$I$31,0,RY$1)=SQ15)*(OFFSET('Game Board'!$G$8:$G$31,0,RY$1)=OFFSET('Game Board'!$H$8:$H$31,0,RY$1))*1)+SUMPRODUCT((OFFSET('Game Board'!$I$8:$I$31,0,RY$1)=SQ14)*(OFFSET('Game Board'!$F$8:$F$31,0,RY$1)=SQ15)*(OFFSET('Game Board'!$G$8:$G$31,0,RY$1)=OFFSET('Game Board'!$H$8:$H$31,0,RY$1))*1)</f>
        <v>3</v>
      </c>
      <c r="SV14" s="341">
        <f ca="1">SUMPRODUCT((OFFSET('Game Board'!$F$8:$F$31,0,RY$1)=SQ14)*(OFFSET('Game Board'!$I$8:$I$31,0,RY$1)=SQ12)*(OFFSET('Game Board'!$G$8:$G$31,0,RY$1)&lt;OFFSET('Game Board'!$H$8:$H$31,0,RY$1))*1)+SUMPRODUCT((OFFSET('Game Board'!$I$8:$I$31,0,RY$1)=SQ14)*(OFFSET('Game Board'!$F$8:$F$31,0,RY$1)=SQ12)*(OFFSET('Game Board'!$H$8:$H$31,0,RY$1)&lt;OFFSET('Game Board'!$G$8:$G$31,0,RY$1))*1)+SUMPRODUCT((OFFSET('Game Board'!$F$8:$F$31,0,RY$1)=SQ14)*(OFFSET('Game Board'!$I$8:$I$31,0,RY$1)=SQ13)*(OFFSET('Game Board'!$G$8:$G$31,0,RY$1)&lt;OFFSET('Game Board'!$H$8:$H$31,0,RY$1))*1)+SUMPRODUCT((OFFSET('Game Board'!$I$8:$I$31,0,RY$1)=SQ14)*(OFFSET('Game Board'!$F$8:$F$31,0,RY$1)=SQ13)*(OFFSET('Game Board'!$H$8:$H$31,0,RY$1)&lt;OFFSET('Game Board'!$G$8:$G$31,0,RY$1))*1)+SUMPRODUCT((OFFSET('Game Board'!$F$8:$F$31,0,RY$1)=SQ14)*(OFFSET('Game Board'!$I$8:$I$31,0,RY$1)=SQ15)*(OFFSET('Game Board'!$G$8:$G$31,0,RY$1)&lt;OFFSET('Game Board'!$H$8:$H$31,0,RY$1))*1)+SUMPRODUCT((OFFSET('Game Board'!$I$8:$I$31,0,RY$1)=SQ14)*(OFFSET('Game Board'!$F$8:$F$31,0,RY$1)=SQ15)*(OFFSET('Game Board'!$H$8:$H$31,0,RY$1)&lt;OFFSET('Game Board'!$G$8:$G$31,0,RY$1))*1)</f>
        <v>0</v>
      </c>
      <c r="SW14" s="341">
        <f ca="1">SUMIFS(OFFSET('Game Board'!$G$8:$G$31,0,RY$1),OFFSET('Game Board'!$F$8:$F$31,0,RY$1),SQ14,OFFSET('Game Board'!$I$8:$I$31,0,RY$1),SQ12)+SUMIFS(OFFSET('Game Board'!$G$8:$G$31,0,RY$1),OFFSET('Game Board'!$F$8:$F$31,0,RY$1),SQ14,OFFSET('Game Board'!$I$8:$I$31,0,RY$1),SQ13)+SUMIFS(OFFSET('Game Board'!$G$8:$G$31,0,RY$1),OFFSET('Game Board'!$F$8:$F$31,0,RY$1),SQ14,OFFSET('Game Board'!$I$8:$I$31,0,RY$1),SQ15)+SUMIFS(OFFSET('Game Board'!$H$8:$H$31,0,RY$1),OFFSET('Game Board'!$I$8:$I$31,0,RY$1),SQ14,OFFSET('Game Board'!$F$8:$F$31,0,RY$1),SQ12)+SUMIFS(OFFSET('Game Board'!$H$8:$H$31,0,RY$1),OFFSET('Game Board'!$I$8:$I$31,0,RY$1),SQ14,OFFSET('Game Board'!$F$8:$F$31,0,RY$1),SQ13)+SUMIFS(OFFSET('Game Board'!$H$8:$H$31,0,RY$1),OFFSET('Game Board'!$I$8:$I$31,0,RY$1),SQ14,OFFSET('Game Board'!$F$8:$F$31,0,RY$1),SQ15)</f>
        <v>0</v>
      </c>
      <c r="SX14" s="341">
        <f ca="1">SUMIFS(OFFSET('Game Board'!$H$8:$H$31,0,RY$1),OFFSET('Game Board'!$F$8:$F$31,0,RY$1),SQ14,OFFSET('Game Board'!$I$8:$I$31,0,RY$1),SQ12)+SUMIFS(OFFSET('Game Board'!$H$8:$H$31,0,RY$1),OFFSET('Game Board'!$F$8:$F$31,0,RY$1),SQ14,OFFSET('Game Board'!$I$8:$I$31,0,RY$1),SQ13)+SUMIFS(OFFSET('Game Board'!$H$8:$H$31,0,RY$1),OFFSET('Game Board'!$F$8:$F$31,0,RY$1),SQ14,OFFSET('Game Board'!$I$8:$I$31,0,RY$1),SQ15)+SUMIFS(OFFSET('Game Board'!$G$8:$G$31,0,RY$1),OFFSET('Game Board'!$I$8:$I$31,0,RY$1),SQ14,OFFSET('Game Board'!$F$8:$F$31,0,RY$1),SQ12)+SUMIFS(OFFSET('Game Board'!$G$8:$G$31,0,RY$1),OFFSET('Game Board'!$I$8:$I$31,0,RY$1),SQ14,OFFSET('Game Board'!$F$8:$F$31,0,RY$1),SQ13)+SUMIFS(OFFSET('Game Board'!$G$8:$G$31,0,RY$1),OFFSET('Game Board'!$I$8:$I$31,0,RY$1),SQ14,OFFSET('Game Board'!$F$8:$F$31,0,RY$1),SQ15)</f>
        <v>0</v>
      </c>
      <c r="SY14" s="341">
        <f t="shared" ca="1" si="130"/>
        <v>0</v>
      </c>
      <c r="SZ14" s="341">
        <f t="shared" ca="1" si="131"/>
        <v>3</v>
      </c>
      <c r="TA14" s="341">
        <f t="shared" ref="TA14" ca="1" si="1805">IF(SQ14&lt;&gt;"",SUMPRODUCT((SP12:SP15=SP14)*(SZ12:SZ15&gt;SZ14)*1),0)</f>
        <v>0</v>
      </c>
      <c r="TB14" s="341">
        <f t="shared" ref="TB14" ca="1" si="1806">IF(SQ14&lt;&gt;"",SUMPRODUCT((TA12:TA15=TA14)*(SY12:SY15&gt;SY14)*1),0)</f>
        <v>0</v>
      </c>
      <c r="TC14" s="341">
        <f t="shared" ca="1" si="134"/>
        <v>0</v>
      </c>
      <c r="TD14" s="341">
        <f t="shared" ref="TD14" ca="1" si="1807">IF(SQ14&lt;&gt;"",SUMPRODUCT((TC12:TC15=TC14)*(TA12:TA15=TA14)*(SW12:SW15&gt;SW14)*1),0)</f>
        <v>0</v>
      </c>
      <c r="TE14" s="341">
        <f t="shared" ca="1" si="136"/>
        <v>1</v>
      </c>
      <c r="TF14" s="341">
        <f ca="1">SUMPRODUCT((OFFSET('Game Board'!$F$8:$F$31,0,RY$1)=SR14)*(OFFSET('Game Board'!$I$8:$I$31,0,RY$1)=SR13)*(OFFSET('Game Board'!$G$8:$G$31,0,RY$1)&gt;OFFSET('Game Board'!$H$8:$H$31,0,RY$1))*1)+SUMPRODUCT((OFFSET('Game Board'!$I$8:$I$31,0,RY$1)=SR14)*(OFFSET('Game Board'!$F$8:$F$31,0,RY$1)=SR13)*(OFFSET('Game Board'!$H$8:$H$31,0,RY$1)&gt;OFFSET('Game Board'!$G$8:$G$31,0,RY$1))*1)+SUMPRODUCT((OFFSET('Game Board'!$F$8:$F$31,0,RY$1)=SR14)*(OFFSET('Game Board'!$I$8:$I$31,0,RY$1)=SR15)*(OFFSET('Game Board'!$G$8:$G$31,0,RY$1)&gt;OFFSET('Game Board'!$H$8:$H$31,0,RY$1))*1)+SUMPRODUCT((OFFSET('Game Board'!$I$8:$I$31,0,RY$1)=SR14)*(OFFSET('Game Board'!$F$8:$F$31,0,RY$1)=SR15)*(OFFSET('Game Board'!$H$8:$H$31,0,RY$1)&gt;OFFSET('Game Board'!$G$8:$G$31,0,RY$1))*1)</f>
        <v>0</v>
      </c>
      <c r="TG14" s="341">
        <f ca="1">SUMPRODUCT((OFFSET('Game Board'!$F$8:$F$31,0,RY$1)=SR14)*(OFFSET('Game Board'!$I$8:$I$31,0,RY$1)=SR13)*(OFFSET('Game Board'!$G$8:$G$31,0,RY$1)=OFFSET('Game Board'!$H$8:$H$31,0,RY$1))*1)+SUMPRODUCT((OFFSET('Game Board'!$I$8:$I$31,0,RY$1)=SR14)*(OFFSET('Game Board'!$F$8:$F$31,0,RY$1)=SR13)*(OFFSET('Game Board'!$G$8:$G$31,0,RY$1)=OFFSET('Game Board'!$H$8:$H$31,0,RY$1))*1)+SUMPRODUCT((OFFSET('Game Board'!$F$8:$F$31,0,RY$1)=SR14)*(OFFSET('Game Board'!$I$8:$I$31,0,RY$1)=SR15)*(OFFSET('Game Board'!$G$8:$G$31,0,RY$1)=OFFSET('Game Board'!$H$8:$H$31,0,RY$1))*1)+SUMPRODUCT((OFFSET('Game Board'!$I$8:$I$31,0,RY$1)=SR14)*(OFFSET('Game Board'!$F$8:$F$31,0,RY$1)=SR15)*(OFFSET('Game Board'!$G$8:$G$31,0,RY$1)=OFFSET('Game Board'!$H$8:$H$31,0,RY$1))*1)</f>
        <v>0</v>
      </c>
      <c r="TH14" s="341">
        <f ca="1">SUMPRODUCT((OFFSET('Game Board'!$F$8:$F$31,0,RY$1)=SR14)*(OFFSET('Game Board'!$I$8:$I$31,0,RY$1)=SR13)*(OFFSET('Game Board'!$G$8:$G$31,0,RY$1)&lt;OFFSET('Game Board'!$H$8:$H$31,0,RY$1))*1)+SUMPRODUCT((OFFSET('Game Board'!$I$8:$I$31,0,RY$1)=SR14)*(OFFSET('Game Board'!$F$8:$F$31,0,RY$1)=SR13)*(OFFSET('Game Board'!$H$8:$H$31,0,RY$1)&lt;OFFSET('Game Board'!$G$8:$G$31,0,RY$1))*1)+SUMPRODUCT((OFFSET('Game Board'!$F$8:$F$31,0,RY$1)=SR14)*(OFFSET('Game Board'!$I$8:$I$31,0,RY$1)=SR15)*(OFFSET('Game Board'!$G$8:$G$31,0,RY$1)&lt;OFFSET('Game Board'!$H$8:$H$31,0,RY$1))*1)+SUMPRODUCT((OFFSET('Game Board'!$I$8:$I$31,0,RY$1)=SR14)*(OFFSET('Game Board'!$F$8:$F$31,0,RY$1)=SR15)*(OFFSET('Game Board'!$H$8:$H$31,0,RY$1)&lt;OFFSET('Game Board'!$G$8:$G$31,0,RY$1))*1)</f>
        <v>0</v>
      </c>
      <c r="TI14" s="341">
        <f ca="1">SUMIFS(OFFSET('Game Board'!$G$8:$G$31,0,RY$1),OFFSET('Game Board'!$F$8:$F$31,0,RY$1),SR14,OFFSET('Game Board'!$I$8:$I$31,0,RY$1),SR13)+SUMIFS(OFFSET('Game Board'!$G$8:$G$31,0,RY$1),OFFSET('Game Board'!$F$8:$F$31,0,RY$1),SR14,OFFSET('Game Board'!$I$8:$I$31,0,RY$1),SR15)+SUMIFS(OFFSET('Game Board'!$H$8:$H$31,0,RY$1),OFFSET('Game Board'!$I$8:$I$31,0,RY$1),SR14,OFFSET('Game Board'!$F$8:$F$31,0,RY$1),SR13)+SUMIFS(OFFSET('Game Board'!$H$8:$H$31,0,RY$1),OFFSET('Game Board'!$I$8:$I$31,0,RY$1),SR14,OFFSET('Game Board'!$F$8:$F$31,0,RY$1),SR15)</f>
        <v>0</v>
      </c>
      <c r="TJ14" s="341">
        <f ca="1">SUMIFS(OFFSET('Game Board'!$H$8:$H$31,0,RY$1),OFFSET('Game Board'!$F$8:$F$31,0,RY$1),SR14,OFFSET('Game Board'!$I$8:$I$31,0,RY$1),SR13)+SUMIFS(OFFSET('Game Board'!$H$8:$H$31,0,RY$1),OFFSET('Game Board'!$F$8:$F$31,0,RY$1),SR14,OFFSET('Game Board'!$I$8:$I$31,0,RY$1),SR15)+SUMIFS(OFFSET('Game Board'!$G$8:$G$31,0,RY$1),OFFSET('Game Board'!$I$8:$I$31,0,RY$1),SR14,OFFSET('Game Board'!$F$8:$F$31,0,RY$1),SR13)+SUMIFS(OFFSET('Game Board'!$G$8:$G$31,0,RY$1),OFFSET('Game Board'!$I$8:$I$31,0,RY$1),SR14,OFFSET('Game Board'!$F$8:$F$31,0,RY$1),SR15)</f>
        <v>0</v>
      </c>
      <c r="TK14" s="341">
        <f t="shared" ca="1" si="343"/>
        <v>0</v>
      </c>
      <c r="TL14" s="341">
        <f t="shared" ca="1" si="344"/>
        <v>0</v>
      </c>
      <c r="TM14" s="341">
        <f t="shared" ref="TM14" ca="1" si="1808">IF(SR14&lt;&gt;"",SUMPRODUCT((SP12:SP15=SP14)*(TL12:TL15&gt;TL14)*1),0)</f>
        <v>0</v>
      </c>
      <c r="TN14" s="341">
        <f t="shared" ref="TN14" ca="1" si="1809">IF(SR14&lt;&gt;"",SUMPRODUCT((TM12:TM15=TM14)*(TK12:TK15&gt;TK14)*1),0)</f>
        <v>0</v>
      </c>
      <c r="TO14" s="341">
        <f t="shared" ca="1" si="347"/>
        <v>0</v>
      </c>
      <c r="TP14" s="341">
        <f t="shared" ref="TP14" ca="1" si="1810">IF(SR14&lt;&gt;"",SUMPRODUCT((TO12:TO15=TO14)*(TM12:TM15=TM14)*(TI12:TI15&gt;TI14)*1),0)</f>
        <v>0</v>
      </c>
      <c r="TQ14" s="341">
        <f t="shared" ca="1" si="137"/>
        <v>1</v>
      </c>
      <c r="TR14" s="341">
        <f ca="1">SUMPRODUCT((OFFSET('Game Board'!$F$8:$F$31,0,RY$1)=SS14)*(OFFSET('Game Board'!$I$8:$I$31,0,RY$1)=SS15)*(OFFSET('Game Board'!$G$8:$G$31,0,RY$1)&gt;OFFSET('Game Board'!$H$8:$H$31,0,RY$1))*1)+SUMPRODUCT((OFFSET('Game Board'!$I$8:$I$31,0,RY$1)=SS14)*(OFFSET('Game Board'!$F$8:$F$31,0,RY$1)=SS15)*(OFFSET('Game Board'!$H$8:$H$31,0,RY$1)&gt;OFFSET('Game Board'!$G$8:$G$31,0,RY$1))*1)</f>
        <v>0</v>
      </c>
      <c r="TS14" s="341">
        <f ca="1">SUMPRODUCT((OFFSET('Game Board'!$F$8:$F$31,0,RY$1)=SS14)*(OFFSET('Game Board'!$I$8:$I$31,0,RY$1)=SS15)*(OFFSET('Game Board'!$G$8:$G$31,0,RY$1)=OFFSET('Game Board'!$H$8:$H$31,0,RY$1))*1)+SUMPRODUCT((OFFSET('Game Board'!$I$8:$I$31,0,RY$1)=SS14)*(OFFSET('Game Board'!$F$8:$F$31,0,RY$1)=SS15)*(OFFSET('Game Board'!$H$8:$H$31,0,RY$1)=OFFSET('Game Board'!$G$8:$G$31,0,RY$1))*1)</f>
        <v>0</v>
      </c>
      <c r="TT14" s="341">
        <f ca="1">SUMPRODUCT((OFFSET('Game Board'!$F$8:$F$31,0,RY$1)=SS14)*(OFFSET('Game Board'!$I$8:$I$31,0,RY$1)=SS15)*(OFFSET('Game Board'!$G$8:$G$31,0,RY$1)&lt;OFFSET('Game Board'!$H$8:$H$31,0,RY$1))*1)+SUMPRODUCT((OFFSET('Game Board'!$I$8:$I$31,0,RY$1)=SS14)*(OFFSET('Game Board'!$F$8:$F$31,0,RY$1)=SS15)*(OFFSET('Game Board'!$H$8:$H$31,0,RY$1)&lt;OFFSET('Game Board'!$G$8:$G$31,0,RY$1))*1)</f>
        <v>0</v>
      </c>
      <c r="TU14" s="341">
        <f ca="1">SUMIFS(OFFSET('Game Board'!$G$8:$G$31,0,RY$1),OFFSET('Game Board'!$F$8:$F$31,0,RY$1),SS14,OFFSET('Game Board'!$I$8:$I$31,0,RY$1),SS15)+SUMIFS(OFFSET('Game Board'!$H$8:$H$31,0,RY$1),OFFSET('Game Board'!$I$8:$I$31,0,RY$1),SS14,OFFSET('Game Board'!$F$8:$F$31,0,RY$1),SS15)</f>
        <v>0</v>
      </c>
      <c r="TV14" s="341">
        <f ca="1">SUMIFS(OFFSET('Game Board'!$H$8:$H$31,0,RY$1),OFFSET('Game Board'!$F$8:$F$31,0,RY$1),SS14,OFFSET('Game Board'!$I$8:$I$31,0,RY$1),SS15)+SUMIFS(OFFSET('Game Board'!$G$8:$G$31,0,RY$1),OFFSET('Game Board'!$I$8:$I$31,0,RY$1),SS14,OFFSET('Game Board'!$F$8:$F$31,0,RY$1),SS15)</f>
        <v>0</v>
      </c>
      <c r="TW14" s="341">
        <f t="shared" ref="TW14:TW15" ca="1" si="1811">TU14-TV14</f>
        <v>0</v>
      </c>
      <c r="TX14" s="341">
        <f t="shared" ref="TX14:TX15" ca="1" si="1812">TS14*1+TR14*3</f>
        <v>0</v>
      </c>
      <c r="TY14" s="341">
        <f t="shared" ref="TY14" ca="1" si="1813">IF(SS14&lt;&gt;"",SUMPRODUCT((TB12:TB15=TB14)*(TX12:TX15&gt;TX14)*1),0)</f>
        <v>0</v>
      </c>
      <c r="TZ14" s="341">
        <f t="shared" ref="TZ14" ca="1" si="1814">IF(SS14&lt;&gt;"",SUMPRODUCT((TY12:TY15=TY14)*(TW12:TW15&gt;TW14)*1),0)</f>
        <v>0</v>
      </c>
      <c r="UA14" s="341">
        <f t="shared" ref="UA14:UA15" ca="1" si="1815">TY14+TZ14</f>
        <v>0</v>
      </c>
      <c r="UB14" s="341">
        <f t="shared" ref="UB14" ca="1" si="1816">IF(SS14&lt;&gt;"",SUMPRODUCT((UA12:UA15=UA14)*(TY12:TY15=TY14)*(TU12:TU15&gt;TU14)*1),0)</f>
        <v>0</v>
      </c>
      <c r="UC14" s="341">
        <f t="shared" ca="1" si="138"/>
        <v>1</v>
      </c>
      <c r="UD14" s="341">
        <f t="shared" ref="UD14" ca="1" si="1817">SUMPRODUCT((UC12:UC15=UC14)*(SF12:SF15&gt;SF14)*1)</f>
        <v>2</v>
      </c>
      <c r="UE14" s="341">
        <f t="shared" ca="1" si="140"/>
        <v>3</v>
      </c>
      <c r="UF14" s="341" t="str">
        <f t="shared" si="350"/>
        <v>Egypt</v>
      </c>
      <c r="UG14" s="341">
        <f t="shared" ca="1" si="141"/>
        <v>0</v>
      </c>
      <c r="UH14" s="341">
        <f ca="1">SUMPRODUCT((OFFSET('Game Board'!$G$8:$G$31,0,UH$1)&lt;&gt;"")*(OFFSET('Game Board'!$F$8:$F$31,0,UH$1)=$C14)*(OFFSET('Game Board'!$G$8:$G$31,0,UH$1)&gt;OFFSET('Game Board'!$H$8:$H$31,0,UH$1))*1)+SUMPRODUCT((OFFSET('Game Board'!$G$8:$G$31,0,UH$1)&lt;&gt;"")*(OFFSET('Game Board'!$I$8:$I$31,0,UH$1)=$C14)*(OFFSET('Game Board'!$H$8:$H$31,0,UH$1)&gt;OFFSET('Game Board'!$G$8:$G$31,0,UH$1))*1)</f>
        <v>0</v>
      </c>
      <c r="UI14" s="341">
        <f ca="1">SUMPRODUCT((OFFSET('Game Board'!$G$8:$G$31,0,UH$1)&lt;&gt;"")*(OFFSET('Game Board'!$F$8:$F$31,0,UH$1)=$C14)*(OFFSET('Game Board'!$G$8:$G$31,0,UH$1)=OFFSET('Game Board'!$H$8:$H$31,0,UH$1))*1)+SUMPRODUCT((OFFSET('Game Board'!$G$8:$G$31,0,UH$1)&lt;&gt;"")*(OFFSET('Game Board'!$I$8:$I$31,0,UH$1)=$C14)*(OFFSET('Game Board'!$G$8:$G$31,0,UH$1)=OFFSET('Game Board'!$H$8:$H$31,0,UH$1))*1)</f>
        <v>0</v>
      </c>
      <c r="UJ14" s="341">
        <f ca="1">SUMPRODUCT((OFFSET('Game Board'!$G$8:$G$31,0,UH$1)&lt;&gt;"")*(OFFSET('Game Board'!$F$8:$F$31,0,UH$1)=$C14)*(OFFSET('Game Board'!$G$8:$G$31,0,UH$1)&lt;OFFSET('Game Board'!$H$8:$H$31,0,UH$1))*1)+SUMPRODUCT((OFFSET('Game Board'!$G$8:$G$31,0,UH$1)&lt;&gt;"")*(OFFSET('Game Board'!$I$8:$I$31,0,UH$1)=$C14)*(OFFSET('Game Board'!$H$8:$H$31,0,UH$1)&lt;OFFSET('Game Board'!$G$8:$G$31,0,UH$1))*1)</f>
        <v>0</v>
      </c>
      <c r="UK14" s="341">
        <f ca="1">SUMIF(OFFSET('Game Board'!$F$8:$F$31,0,UH$1),$C14,OFFSET('Game Board'!$G$8:$G$31,0,UH$1))+SUMIF(OFFSET('Game Board'!$I$8:$I$31,0,UH$1),$C14,OFFSET('Game Board'!$H$8:$H$31,0,UH$1))</f>
        <v>0</v>
      </c>
      <c r="UL14" s="341">
        <f ca="1">SUMIF(OFFSET('Game Board'!$F$8:$F$31,0,UH$1),$C14,OFFSET('Game Board'!$H$8:$H$31,0,UH$1))+SUMIF(OFFSET('Game Board'!$I$8:$I$31,0,UH$1),$C14,OFFSET('Game Board'!$G$8:$G$31,0,UH$1))</f>
        <v>0</v>
      </c>
      <c r="UM14" s="341">
        <f t="shared" ca="1" si="142"/>
        <v>0</v>
      </c>
      <c r="UN14" s="341">
        <f t="shared" ca="1" si="143"/>
        <v>0</v>
      </c>
      <c r="UO14" s="341">
        <f t="shared" ca="1" si="351"/>
        <v>6</v>
      </c>
      <c r="UP14" s="341">
        <f>'Tournament Setup'!$F16</f>
        <v>0</v>
      </c>
      <c r="UQ14" s="341">
        <f t="shared" ref="UQ14" ca="1" si="1818">RANK(UN14,UN12:UN15)</f>
        <v>1</v>
      </c>
      <c r="UR14" s="341">
        <f t="shared" ref="UR14" ca="1" si="1819">SUMPRODUCT((UQ12:UQ15=UQ14)*(UM12:UM15&gt;UM14)*1)</f>
        <v>0</v>
      </c>
      <c r="US14" s="341">
        <f t="shared" ca="1" si="146"/>
        <v>1</v>
      </c>
      <c r="UT14" s="341">
        <f t="shared" ref="UT14" ca="1" si="1820">SUMPRODUCT((UQ12:UQ15=UQ14)*(UM12:UM15=UM14)*(UK12:UK15&gt;UK14)*1)</f>
        <v>0</v>
      </c>
      <c r="UU14" s="341">
        <f t="shared" ca="1" si="148"/>
        <v>1</v>
      </c>
      <c r="UV14" s="341">
        <f t="shared" ref="UV14" ca="1" si="1821">RANK(UU14,UU12:UU15,1)+COUNTIF(UU12:UU14,UU14)-1</f>
        <v>3</v>
      </c>
      <c r="UW14" s="341">
        <v>3</v>
      </c>
      <c r="UX14" s="341" t="str">
        <f t="shared" ref="UX14" ca="1" si="1822">INDEX(UF12:UF15,MATCH(UW14,UV12:UV15,0),0)</f>
        <v>Egypt</v>
      </c>
      <c r="UY14" s="341">
        <f t="shared" ref="UY14" ca="1" si="1823">INDEX(UU12:UU15,MATCH(UX14,UF12:UF15,0),0)</f>
        <v>1</v>
      </c>
      <c r="UZ14" s="341" t="str">
        <f t="shared" ref="UZ14:UZ15" ca="1" si="1824">IF(AND(UZ13&lt;&gt;"",UY14=1),UX14,"")</f>
        <v>Egypt</v>
      </c>
      <c r="VA14" s="341" t="str">
        <f t="shared" ref="VA14" ca="1" si="1825">IF(VA13&lt;&gt;"",UX14,"")</f>
        <v/>
      </c>
      <c r="VB14" s="341" t="str">
        <f t="shared" ref="VB14" ca="1" si="1826">IF(UY15=3,UX14,"")</f>
        <v/>
      </c>
      <c r="VC14" s="341">
        <f ca="1">SUMPRODUCT((OFFSET('Game Board'!$F$8:$F$31,0,UH$1)=UZ14)*(OFFSET('Game Board'!$I$8:$I$31,0,UH$1)=UZ12)*(OFFSET('Game Board'!$G$8:$G$31,0,UH$1)&gt;OFFSET('Game Board'!$H$8:$H$31,0,UH$1))*1)+SUMPRODUCT((OFFSET('Game Board'!$I$8:$I$31,0,UH$1)=UZ14)*(OFFSET('Game Board'!$F$8:$F$31,0,UH$1)=UZ12)*(OFFSET('Game Board'!$H$8:$H$31,0,UH$1)&gt;OFFSET('Game Board'!$G$8:$G$31,0,UH$1))*1)+SUMPRODUCT((OFFSET('Game Board'!$F$8:$F$31,0,UH$1)=UZ14)*(OFFSET('Game Board'!$I$8:$I$31,0,UH$1)=UZ13)*(OFFSET('Game Board'!$G$8:$G$31,0,UH$1)&gt;OFFSET('Game Board'!$H$8:$H$31,0,UH$1))*1)+SUMPRODUCT((OFFSET('Game Board'!$I$8:$I$31,0,UH$1)=UZ14)*(OFFSET('Game Board'!$F$8:$F$31,0,UH$1)=UZ13)*(OFFSET('Game Board'!$H$8:$H$31,0,UH$1)&gt;OFFSET('Game Board'!$G$8:$G$31,0,UH$1))*1)+SUMPRODUCT((OFFSET('Game Board'!$F$8:$F$31,0,UH$1)=UZ14)*(OFFSET('Game Board'!$I$8:$I$31,0,UH$1)=UZ15)*(OFFSET('Game Board'!$G$8:$G$31,0,UH$1)&gt;OFFSET('Game Board'!$H$8:$H$31,0,UH$1))*1)+SUMPRODUCT((OFFSET('Game Board'!$I$8:$I$31,0,UH$1)=UZ14)*(OFFSET('Game Board'!$F$8:$F$31,0,UH$1)=UZ15)*(OFFSET('Game Board'!$H$8:$H$31,0,UH$1)&gt;OFFSET('Game Board'!$G$8:$G$31,0,UH$1))*1)</f>
        <v>0</v>
      </c>
      <c r="VD14" s="341">
        <f ca="1">SUMPRODUCT((OFFSET('Game Board'!$F$8:$F$31,0,UH$1)=UZ14)*(OFFSET('Game Board'!$I$8:$I$31,0,UH$1)=UZ12)*(OFFSET('Game Board'!$G$8:$G$31,0,UH$1)=OFFSET('Game Board'!$H$8:$H$31,0,UH$1))*1)+SUMPRODUCT((OFFSET('Game Board'!$I$8:$I$31,0,UH$1)=UZ14)*(OFFSET('Game Board'!$F$8:$F$31,0,UH$1)=UZ12)*(OFFSET('Game Board'!$G$8:$G$31,0,UH$1)=OFFSET('Game Board'!$H$8:$H$31,0,UH$1))*1)+SUMPRODUCT((OFFSET('Game Board'!$F$8:$F$31,0,UH$1)=UZ14)*(OFFSET('Game Board'!$I$8:$I$31,0,UH$1)=UZ13)*(OFFSET('Game Board'!$G$8:$G$31,0,UH$1)=OFFSET('Game Board'!$H$8:$H$31,0,UH$1))*1)+SUMPRODUCT((OFFSET('Game Board'!$I$8:$I$31,0,UH$1)=UZ14)*(OFFSET('Game Board'!$F$8:$F$31,0,UH$1)=UZ13)*(OFFSET('Game Board'!$G$8:$G$31,0,UH$1)=OFFSET('Game Board'!$H$8:$H$31,0,UH$1))*1)+SUMPRODUCT((OFFSET('Game Board'!$F$8:$F$31,0,UH$1)=UZ14)*(OFFSET('Game Board'!$I$8:$I$31,0,UH$1)=UZ15)*(OFFSET('Game Board'!$G$8:$G$31,0,UH$1)=OFFSET('Game Board'!$H$8:$H$31,0,UH$1))*1)+SUMPRODUCT((OFFSET('Game Board'!$I$8:$I$31,0,UH$1)=UZ14)*(OFFSET('Game Board'!$F$8:$F$31,0,UH$1)=UZ15)*(OFFSET('Game Board'!$G$8:$G$31,0,UH$1)=OFFSET('Game Board'!$H$8:$H$31,0,UH$1))*1)</f>
        <v>3</v>
      </c>
      <c r="VE14" s="341">
        <f ca="1">SUMPRODUCT((OFFSET('Game Board'!$F$8:$F$31,0,UH$1)=UZ14)*(OFFSET('Game Board'!$I$8:$I$31,0,UH$1)=UZ12)*(OFFSET('Game Board'!$G$8:$G$31,0,UH$1)&lt;OFFSET('Game Board'!$H$8:$H$31,0,UH$1))*1)+SUMPRODUCT((OFFSET('Game Board'!$I$8:$I$31,0,UH$1)=UZ14)*(OFFSET('Game Board'!$F$8:$F$31,0,UH$1)=UZ12)*(OFFSET('Game Board'!$H$8:$H$31,0,UH$1)&lt;OFFSET('Game Board'!$G$8:$G$31,0,UH$1))*1)+SUMPRODUCT((OFFSET('Game Board'!$F$8:$F$31,0,UH$1)=UZ14)*(OFFSET('Game Board'!$I$8:$I$31,0,UH$1)=UZ13)*(OFFSET('Game Board'!$G$8:$G$31,0,UH$1)&lt;OFFSET('Game Board'!$H$8:$H$31,0,UH$1))*1)+SUMPRODUCT((OFFSET('Game Board'!$I$8:$I$31,0,UH$1)=UZ14)*(OFFSET('Game Board'!$F$8:$F$31,0,UH$1)=UZ13)*(OFFSET('Game Board'!$H$8:$H$31,0,UH$1)&lt;OFFSET('Game Board'!$G$8:$G$31,0,UH$1))*1)+SUMPRODUCT((OFFSET('Game Board'!$F$8:$F$31,0,UH$1)=UZ14)*(OFFSET('Game Board'!$I$8:$I$31,0,UH$1)=UZ15)*(OFFSET('Game Board'!$G$8:$G$31,0,UH$1)&lt;OFFSET('Game Board'!$H$8:$H$31,0,UH$1))*1)+SUMPRODUCT((OFFSET('Game Board'!$I$8:$I$31,0,UH$1)=UZ14)*(OFFSET('Game Board'!$F$8:$F$31,0,UH$1)=UZ15)*(OFFSET('Game Board'!$H$8:$H$31,0,UH$1)&lt;OFFSET('Game Board'!$G$8:$G$31,0,UH$1))*1)</f>
        <v>0</v>
      </c>
      <c r="VF14" s="341">
        <f ca="1">SUMIFS(OFFSET('Game Board'!$G$8:$G$31,0,UH$1),OFFSET('Game Board'!$F$8:$F$31,0,UH$1),UZ14,OFFSET('Game Board'!$I$8:$I$31,0,UH$1),UZ12)+SUMIFS(OFFSET('Game Board'!$G$8:$G$31,0,UH$1),OFFSET('Game Board'!$F$8:$F$31,0,UH$1),UZ14,OFFSET('Game Board'!$I$8:$I$31,0,UH$1),UZ13)+SUMIFS(OFFSET('Game Board'!$G$8:$G$31,0,UH$1),OFFSET('Game Board'!$F$8:$F$31,0,UH$1),UZ14,OFFSET('Game Board'!$I$8:$I$31,0,UH$1),UZ15)+SUMIFS(OFFSET('Game Board'!$H$8:$H$31,0,UH$1),OFFSET('Game Board'!$I$8:$I$31,0,UH$1),UZ14,OFFSET('Game Board'!$F$8:$F$31,0,UH$1),UZ12)+SUMIFS(OFFSET('Game Board'!$H$8:$H$31,0,UH$1),OFFSET('Game Board'!$I$8:$I$31,0,UH$1),UZ14,OFFSET('Game Board'!$F$8:$F$31,0,UH$1),UZ13)+SUMIFS(OFFSET('Game Board'!$H$8:$H$31,0,UH$1),OFFSET('Game Board'!$I$8:$I$31,0,UH$1),UZ14,OFFSET('Game Board'!$F$8:$F$31,0,UH$1),UZ15)</f>
        <v>0</v>
      </c>
      <c r="VG14" s="341">
        <f ca="1">SUMIFS(OFFSET('Game Board'!$H$8:$H$31,0,UH$1),OFFSET('Game Board'!$F$8:$F$31,0,UH$1),UZ14,OFFSET('Game Board'!$I$8:$I$31,0,UH$1),UZ12)+SUMIFS(OFFSET('Game Board'!$H$8:$H$31,0,UH$1),OFFSET('Game Board'!$F$8:$F$31,0,UH$1),UZ14,OFFSET('Game Board'!$I$8:$I$31,0,UH$1),UZ13)+SUMIFS(OFFSET('Game Board'!$H$8:$H$31,0,UH$1),OFFSET('Game Board'!$F$8:$F$31,0,UH$1),UZ14,OFFSET('Game Board'!$I$8:$I$31,0,UH$1),UZ15)+SUMIFS(OFFSET('Game Board'!$G$8:$G$31,0,UH$1),OFFSET('Game Board'!$I$8:$I$31,0,UH$1),UZ14,OFFSET('Game Board'!$F$8:$F$31,0,UH$1),UZ12)+SUMIFS(OFFSET('Game Board'!$G$8:$G$31,0,UH$1),OFFSET('Game Board'!$I$8:$I$31,0,UH$1),UZ14,OFFSET('Game Board'!$F$8:$F$31,0,UH$1),UZ13)+SUMIFS(OFFSET('Game Board'!$G$8:$G$31,0,UH$1),OFFSET('Game Board'!$I$8:$I$31,0,UH$1),UZ14,OFFSET('Game Board'!$F$8:$F$31,0,UH$1),UZ15)</f>
        <v>0</v>
      </c>
      <c r="VH14" s="341">
        <f t="shared" ca="1" si="153"/>
        <v>0</v>
      </c>
      <c r="VI14" s="341">
        <f t="shared" ca="1" si="154"/>
        <v>3</v>
      </c>
      <c r="VJ14" s="341">
        <f t="shared" ref="VJ14" ca="1" si="1827">IF(UZ14&lt;&gt;"",SUMPRODUCT((UY12:UY15=UY14)*(VI12:VI15&gt;VI14)*1),0)</f>
        <v>0</v>
      </c>
      <c r="VK14" s="341">
        <f t="shared" ref="VK14" ca="1" si="1828">IF(UZ14&lt;&gt;"",SUMPRODUCT((VJ12:VJ15=VJ14)*(VH12:VH15&gt;VH14)*1),0)</f>
        <v>0</v>
      </c>
      <c r="VL14" s="341">
        <f t="shared" ca="1" si="157"/>
        <v>0</v>
      </c>
      <c r="VM14" s="341">
        <f t="shared" ref="VM14" ca="1" si="1829">IF(UZ14&lt;&gt;"",SUMPRODUCT((VL12:VL15=VL14)*(VJ12:VJ15=VJ14)*(VF12:VF15&gt;VF14)*1),0)</f>
        <v>0</v>
      </c>
      <c r="VN14" s="341">
        <f t="shared" ca="1" si="159"/>
        <v>1</v>
      </c>
      <c r="VO14" s="341">
        <f ca="1">SUMPRODUCT((OFFSET('Game Board'!$F$8:$F$31,0,UH$1)=VA14)*(OFFSET('Game Board'!$I$8:$I$31,0,UH$1)=VA13)*(OFFSET('Game Board'!$G$8:$G$31,0,UH$1)&gt;OFFSET('Game Board'!$H$8:$H$31,0,UH$1))*1)+SUMPRODUCT((OFFSET('Game Board'!$I$8:$I$31,0,UH$1)=VA14)*(OFFSET('Game Board'!$F$8:$F$31,0,UH$1)=VA13)*(OFFSET('Game Board'!$H$8:$H$31,0,UH$1)&gt;OFFSET('Game Board'!$G$8:$G$31,0,UH$1))*1)+SUMPRODUCT((OFFSET('Game Board'!$F$8:$F$31,0,UH$1)=VA14)*(OFFSET('Game Board'!$I$8:$I$31,0,UH$1)=VA15)*(OFFSET('Game Board'!$G$8:$G$31,0,UH$1)&gt;OFFSET('Game Board'!$H$8:$H$31,0,UH$1))*1)+SUMPRODUCT((OFFSET('Game Board'!$I$8:$I$31,0,UH$1)=VA14)*(OFFSET('Game Board'!$F$8:$F$31,0,UH$1)=VA15)*(OFFSET('Game Board'!$H$8:$H$31,0,UH$1)&gt;OFFSET('Game Board'!$G$8:$G$31,0,UH$1))*1)</f>
        <v>0</v>
      </c>
      <c r="VP14" s="341">
        <f ca="1">SUMPRODUCT((OFFSET('Game Board'!$F$8:$F$31,0,UH$1)=VA14)*(OFFSET('Game Board'!$I$8:$I$31,0,UH$1)=VA13)*(OFFSET('Game Board'!$G$8:$G$31,0,UH$1)=OFFSET('Game Board'!$H$8:$H$31,0,UH$1))*1)+SUMPRODUCT((OFFSET('Game Board'!$I$8:$I$31,0,UH$1)=VA14)*(OFFSET('Game Board'!$F$8:$F$31,0,UH$1)=VA13)*(OFFSET('Game Board'!$G$8:$G$31,0,UH$1)=OFFSET('Game Board'!$H$8:$H$31,0,UH$1))*1)+SUMPRODUCT((OFFSET('Game Board'!$F$8:$F$31,0,UH$1)=VA14)*(OFFSET('Game Board'!$I$8:$I$31,0,UH$1)=VA15)*(OFFSET('Game Board'!$G$8:$G$31,0,UH$1)=OFFSET('Game Board'!$H$8:$H$31,0,UH$1))*1)+SUMPRODUCT((OFFSET('Game Board'!$I$8:$I$31,0,UH$1)=VA14)*(OFFSET('Game Board'!$F$8:$F$31,0,UH$1)=VA15)*(OFFSET('Game Board'!$G$8:$G$31,0,UH$1)=OFFSET('Game Board'!$H$8:$H$31,0,UH$1))*1)</f>
        <v>0</v>
      </c>
      <c r="VQ14" s="341">
        <f ca="1">SUMPRODUCT((OFFSET('Game Board'!$F$8:$F$31,0,UH$1)=VA14)*(OFFSET('Game Board'!$I$8:$I$31,0,UH$1)=VA13)*(OFFSET('Game Board'!$G$8:$G$31,0,UH$1)&lt;OFFSET('Game Board'!$H$8:$H$31,0,UH$1))*1)+SUMPRODUCT((OFFSET('Game Board'!$I$8:$I$31,0,UH$1)=VA14)*(OFFSET('Game Board'!$F$8:$F$31,0,UH$1)=VA13)*(OFFSET('Game Board'!$H$8:$H$31,0,UH$1)&lt;OFFSET('Game Board'!$G$8:$G$31,0,UH$1))*1)+SUMPRODUCT((OFFSET('Game Board'!$F$8:$F$31,0,UH$1)=VA14)*(OFFSET('Game Board'!$I$8:$I$31,0,UH$1)=VA15)*(OFFSET('Game Board'!$G$8:$G$31,0,UH$1)&lt;OFFSET('Game Board'!$H$8:$H$31,0,UH$1))*1)+SUMPRODUCT((OFFSET('Game Board'!$I$8:$I$31,0,UH$1)=VA14)*(OFFSET('Game Board'!$F$8:$F$31,0,UH$1)=VA15)*(OFFSET('Game Board'!$H$8:$H$31,0,UH$1)&lt;OFFSET('Game Board'!$G$8:$G$31,0,UH$1))*1)</f>
        <v>0</v>
      </c>
      <c r="VR14" s="341">
        <f ca="1">SUMIFS(OFFSET('Game Board'!$G$8:$G$31,0,UH$1),OFFSET('Game Board'!$F$8:$F$31,0,UH$1),VA14,OFFSET('Game Board'!$I$8:$I$31,0,UH$1),VA13)+SUMIFS(OFFSET('Game Board'!$G$8:$G$31,0,UH$1),OFFSET('Game Board'!$F$8:$F$31,0,UH$1),VA14,OFFSET('Game Board'!$I$8:$I$31,0,UH$1),VA15)+SUMIFS(OFFSET('Game Board'!$H$8:$H$31,0,UH$1),OFFSET('Game Board'!$I$8:$I$31,0,UH$1),VA14,OFFSET('Game Board'!$F$8:$F$31,0,UH$1),VA13)+SUMIFS(OFFSET('Game Board'!$H$8:$H$31,0,UH$1),OFFSET('Game Board'!$I$8:$I$31,0,UH$1),VA14,OFFSET('Game Board'!$F$8:$F$31,0,UH$1),VA15)</f>
        <v>0</v>
      </c>
      <c r="VS14" s="341">
        <f ca="1">SUMIFS(OFFSET('Game Board'!$H$8:$H$31,0,UH$1),OFFSET('Game Board'!$F$8:$F$31,0,UH$1),VA14,OFFSET('Game Board'!$I$8:$I$31,0,UH$1),VA13)+SUMIFS(OFFSET('Game Board'!$H$8:$H$31,0,UH$1),OFFSET('Game Board'!$F$8:$F$31,0,UH$1),VA14,OFFSET('Game Board'!$I$8:$I$31,0,UH$1),VA15)+SUMIFS(OFFSET('Game Board'!$G$8:$G$31,0,UH$1),OFFSET('Game Board'!$I$8:$I$31,0,UH$1),VA14,OFFSET('Game Board'!$F$8:$F$31,0,UH$1),VA13)+SUMIFS(OFFSET('Game Board'!$G$8:$G$31,0,UH$1),OFFSET('Game Board'!$I$8:$I$31,0,UH$1),VA14,OFFSET('Game Board'!$F$8:$F$31,0,UH$1),VA15)</f>
        <v>0</v>
      </c>
      <c r="VT14" s="341">
        <f t="shared" ca="1" si="363"/>
        <v>0</v>
      </c>
      <c r="VU14" s="341">
        <f t="shared" ca="1" si="364"/>
        <v>0</v>
      </c>
      <c r="VV14" s="341">
        <f t="shared" ref="VV14" ca="1" si="1830">IF(VA14&lt;&gt;"",SUMPRODUCT((UY12:UY15=UY14)*(VU12:VU15&gt;VU14)*1),0)</f>
        <v>0</v>
      </c>
      <c r="VW14" s="341">
        <f t="shared" ref="VW14" ca="1" si="1831">IF(VA14&lt;&gt;"",SUMPRODUCT((VV12:VV15=VV14)*(VT12:VT15&gt;VT14)*1),0)</f>
        <v>0</v>
      </c>
      <c r="VX14" s="341">
        <f t="shared" ca="1" si="367"/>
        <v>0</v>
      </c>
      <c r="VY14" s="341">
        <f t="shared" ref="VY14" ca="1" si="1832">IF(VA14&lt;&gt;"",SUMPRODUCT((VX12:VX15=VX14)*(VV12:VV15=VV14)*(VR12:VR15&gt;VR14)*1),0)</f>
        <v>0</v>
      </c>
      <c r="VZ14" s="341">
        <f t="shared" ca="1" si="160"/>
        <v>1</v>
      </c>
      <c r="WA14" s="341">
        <f ca="1">SUMPRODUCT((OFFSET('Game Board'!$F$8:$F$31,0,UH$1)=VB14)*(OFFSET('Game Board'!$I$8:$I$31,0,UH$1)=VB15)*(OFFSET('Game Board'!$G$8:$G$31,0,UH$1)&gt;OFFSET('Game Board'!$H$8:$H$31,0,UH$1))*1)+SUMPRODUCT((OFFSET('Game Board'!$I$8:$I$31,0,UH$1)=VB14)*(OFFSET('Game Board'!$F$8:$F$31,0,UH$1)=VB15)*(OFFSET('Game Board'!$H$8:$H$31,0,UH$1)&gt;OFFSET('Game Board'!$G$8:$G$31,0,UH$1))*1)</f>
        <v>0</v>
      </c>
      <c r="WB14" s="341">
        <f ca="1">SUMPRODUCT((OFFSET('Game Board'!$F$8:$F$31,0,UH$1)=VB14)*(OFFSET('Game Board'!$I$8:$I$31,0,UH$1)=VB15)*(OFFSET('Game Board'!$G$8:$G$31,0,UH$1)=OFFSET('Game Board'!$H$8:$H$31,0,UH$1))*1)+SUMPRODUCT((OFFSET('Game Board'!$I$8:$I$31,0,UH$1)=VB14)*(OFFSET('Game Board'!$F$8:$F$31,0,UH$1)=VB15)*(OFFSET('Game Board'!$H$8:$H$31,0,UH$1)=OFFSET('Game Board'!$G$8:$G$31,0,UH$1))*1)</f>
        <v>0</v>
      </c>
      <c r="WC14" s="341">
        <f ca="1">SUMPRODUCT((OFFSET('Game Board'!$F$8:$F$31,0,UH$1)=VB14)*(OFFSET('Game Board'!$I$8:$I$31,0,UH$1)=VB15)*(OFFSET('Game Board'!$G$8:$G$31,0,UH$1)&lt;OFFSET('Game Board'!$H$8:$H$31,0,UH$1))*1)+SUMPRODUCT((OFFSET('Game Board'!$I$8:$I$31,0,UH$1)=VB14)*(OFFSET('Game Board'!$F$8:$F$31,0,UH$1)=VB15)*(OFFSET('Game Board'!$H$8:$H$31,0,UH$1)&lt;OFFSET('Game Board'!$G$8:$G$31,0,UH$1))*1)</f>
        <v>0</v>
      </c>
      <c r="WD14" s="341">
        <f ca="1">SUMIFS(OFFSET('Game Board'!$G$8:$G$31,0,UH$1),OFFSET('Game Board'!$F$8:$F$31,0,UH$1),VB14,OFFSET('Game Board'!$I$8:$I$31,0,UH$1),VB15)+SUMIFS(OFFSET('Game Board'!$H$8:$H$31,0,UH$1),OFFSET('Game Board'!$I$8:$I$31,0,UH$1),VB14,OFFSET('Game Board'!$F$8:$F$31,0,UH$1),VB15)</f>
        <v>0</v>
      </c>
      <c r="WE14" s="341">
        <f ca="1">SUMIFS(OFFSET('Game Board'!$H$8:$H$31,0,UH$1),OFFSET('Game Board'!$F$8:$F$31,0,UH$1),VB14,OFFSET('Game Board'!$I$8:$I$31,0,UH$1),VB15)+SUMIFS(OFFSET('Game Board'!$G$8:$G$31,0,UH$1),OFFSET('Game Board'!$I$8:$I$31,0,UH$1),VB14,OFFSET('Game Board'!$F$8:$F$31,0,UH$1),VB15)</f>
        <v>0</v>
      </c>
      <c r="WF14" s="341">
        <f t="shared" ref="WF14:WF15" ca="1" si="1833">WD14-WE14</f>
        <v>0</v>
      </c>
      <c r="WG14" s="341">
        <f t="shared" ref="WG14:WG15" ca="1" si="1834">WB14*1+WA14*3</f>
        <v>0</v>
      </c>
      <c r="WH14" s="341">
        <f t="shared" ref="WH14" ca="1" si="1835">IF(VB14&lt;&gt;"",SUMPRODUCT((VK12:VK15=VK14)*(WG12:WG15&gt;WG14)*1),0)</f>
        <v>0</v>
      </c>
      <c r="WI14" s="341">
        <f t="shared" ref="WI14" ca="1" si="1836">IF(VB14&lt;&gt;"",SUMPRODUCT((WH12:WH15=WH14)*(WF12:WF15&gt;WF14)*1),0)</f>
        <v>0</v>
      </c>
      <c r="WJ14" s="341">
        <f t="shared" ref="WJ14:WJ15" ca="1" si="1837">WH14+WI14</f>
        <v>0</v>
      </c>
      <c r="WK14" s="341">
        <f t="shared" ref="WK14" ca="1" si="1838">IF(VB14&lt;&gt;"",SUMPRODUCT((WJ12:WJ15=WJ14)*(WH12:WH15=WH14)*(WD12:WD15&gt;WD14)*1),0)</f>
        <v>0</v>
      </c>
      <c r="WL14" s="341">
        <f t="shared" ca="1" si="161"/>
        <v>1</v>
      </c>
      <c r="WM14" s="341">
        <f t="shared" ref="WM14" ca="1" si="1839">SUMPRODUCT((WL12:WL15=WL14)*(UO12:UO15&gt;UO14)*1)</f>
        <v>2</v>
      </c>
      <c r="WN14" s="341">
        <f t="shared" ca="1" si="163"/>
        <v>3</v>
      </c>
      <c r="WO14" s="341" t="str">
        <f t="shared" si="370"/>
        <v>Egypt</v>
      </c>
      <c r="WP14" s="341">
        <f t="shared" ca="1" si="164"/>
        <v>0</v>
      </c>
      <c r="WQ14" s="341">
        <f ca="1">SUMPRODUCT((OFFSET('Game Board'!$G$8:$G$31,0,WQ$1)&lt;&gt;"")*(OFFSET('Game Board'!$F$8:$F$31,0,WQ$1)=$C14)*(OFFSET('Game Board'!$G$8:$G$31,0,WQ$1)&gt;OFFSET('Game Board'!$H$8:$H$31,0,WQ$1))*1)+SUMPRODUCT((OFFSET('Game Board'!$G$8:$G$31,0,WQ$1)&lt;&gt;"")*(OFFSET('Game Board'!$I$8:$I$31,0,WQ$1)=$C14)*(OFFSET('Game Board'!$H$8:$H$31,0,WQ$1)&gt;OFFSET('Game Board'!$G$8:$G$31,0,WQ$1))*1)</f>
        <v>0</v>
      </c>
      <c r="WR14" s="341">
        <f ca="1">SUMPRODUCT((OFFSET('Game Board'!$G$8:$G$31,0,WQ$1)&lt;&gt;"")*(OFFSET('Game Board'!$F$8:$F$31,0,WQ$1)=$C14)*(OFFSET('Game Board'!$G$8:$G$31,0,WQ$1)=OFFSET('Game Board'!$H$8:$H$31,0,WQ$1))*1)+SUMPRODUCT((OFFSET('Game Board'!$G$8:$G$31,0,WQ$1)&lt;&gt;"")*(OFFSET('Game Board'!$I$8:$I$31,0,WQ$1)=$C14)*(OFFSET('Game Board'!$G$8:$G$31,0,WQ$1)=OFFSET('Game Board'!$H$8:$H$31,0,WQ$1))*1)</f>
        <v>0</v>
      </c>
      <c r="WS14" s="341">
        <f ca="1">SUMPRODUCT((OFFSET('Game Board'!$G$8:$G$31,0,WQ$1)&lt;&gt;"")*(OFFSET('Game Board'!$F$8:$F$31,0,WQ$1)=$C14)*(OFFSET('Game Board'!$G$8:$G$31,0,WQ$1)&lt;OFFSET('Game Board'!$H$8:$H$31,0,WQ$1))*1)+SUMPRODUCT((OFFSET('Game Board'!$G$8:$G$31,0,WQ$1)&lt;&gt;"")*(OFFSET('Game Board'!$I$8:$I$31,0,WQ$1)=$C14)*(OFFSET('Game Board'!$H$8:$H$31,0,WQ$1)&lt;OFFSET('Game Board'!$G$8:$G$31,0,WQ$1))*1)</f>
        <v>0</v>
      </c>
      <c r="WT14" s="341">
        <f ca="1">SUMIF(OFFSET('Game Board'!$F$8:$F$31,0,WQ$1),$C14,OFFSET('Game Board'!$G$8:$G$31,0,WQ$1))+SUMIF(OFFSET('Game Board'!$I$8:$I$31,0,WQ$1),$C14,OFFSET('Game Board'!$H$8:$H$31,0,WQ$1))</f>
        <v>0</v>
      </c>
      <c r="WU14" s="341">
        <f ca="1">SUMIF(OFFSET('Game Board'!$F$8:$F$31,0,WQ$1),$C14,OFFSET('Game Board'!$H$8:$H$31,0,WQ$1))+SUMIF(OFFSET('Game Board'!$I$8:$I$31,0,WQ$1),$C14,OFFSET('Game Board'!$G$8:$G$31,0,WQ$1))</f>
        <v>0</v>
      </c>
      <c r="WV14" s="341">
        <f t="shared" ca="1" si="165"/>
        <v>0</v>
      </c>
      <c r="WW14" s="341">
        <f t="shared" ca="1" si="166"/>
        <v>0</v>
      </c>
      <c r="WX14" s="341">
        <f t="shared" ca="1" si="371"/>
        <v>6</v>
      </c>
      <c r="WY14" s="341">
        <f>'Tournament Setup'!$F16</f>
        <v>0</v>
      </c>
      <c r="WZ14" s="341">
        <f t="shared" ref="WZ14" ca="1" si="1840">RANK(WW14,WW12:WW15)</f>
        <v>1</v>
      </c>
      <c r="XA14" s="341">
        <f t="shared" ref="XA14" ca="1" si="1841">SUMPRODUCT((WZ12:WZ15=WZ14)*(WV12:WV15&gt;WV14)*1)</f>
        <v>0</v>
      </c>
      <c r="XB14" s="341">
        <f t="shared" ca="1" si="169"/>
        <v>1</v>
      </c>
      <c r="XC14" s="341">
        <f t="shared" ref="XC14" ca="1" si="1842">SUMPRODUCT((WZ12:WZ15=WZ14)*(WV12:WV15=WV14)*(WT12:WT15&gt;WT14)*1)</f>
        <v>0</v>
      </c>
      <c r="XD14" s="341">
        <f t="shared" ca="1" si="171"/>
        <v>1</v>
      </c>
      <c r="XE14" s="341">
        <f t="shared" ref="XE14" ca="1" si="1843">RANK(XD14,XD12:XD15,1)+COUNTIF(XD12:XD14,XD14)-1</f>
        <v>3</v>
      </c>
      <c r="XF14" s="341">
        <v>3</v>
      </c>
      <c r="XG14" s="341" t="str">
        <f t="shared" ref="XG14" ca="1" si="1844">INDEX(WO12:WO15,MATCH(XF14,XE12:XE15,0),0)</f>
        <v>Egypt</v>
      </c>
      <c r="XH14" s="341">
        <f t="shared" ref="XH14" ca="1" si="1845">INDEX(XD12:XD15,MATCH(XG14,WO12:WO15,0),0)</f>
        <v>1</v>
      </c>
      <c r="XI14" s="341" t="str">
        <f t="shared" ref="XI14:XI15" ca="1" si="1846">IF(AND(XI13&lt;&gt;"",XH14=1),XG14,"")</f>
        <v>Egypt</v>
      </c>
      <c r="XJ14" s="341" t="str">
        <f t="shared" ref="XJ14" ca="1" si="1847">IF(XJ13&lt;&gt;"",XG14,"")</f>
        <v/>
      </c>
      <c r="XK14" s="341" t="str">
        <f t="shared" ref="XK14" ca="1" si="1848">IF(XH15=3,XG14,"")</f>
        <v/>
      </c>
      <c r="XL14" s="341">
        <f ca="1">SUMPRODUCT((OFFSET('Game Board'!$F$8:$F$31,0,WQ$1)=XI14)*(OFFSET('Game Board'!$I$8:$I$31,0,WQ$1)=XI12)*(OFFSET('Game Board'!$G$8:$G$31,0,WQ$1)&gt;OFFSET('Game Board'!$H$8:$H$31,0,WQ$1))*1)+SUMPRODUCT((OFFSET('Game Board'!$I$8:$I$31,0,WQ$1)=XI14)*(OFFSET('Game Board'!$F$8:$F$31,0,WQ$1)=XI12)*(OFFSET('Game Board'!$H$8:$H$31,0,WQ$1)&gt;OFFSET('Game Board'!$G$8:$G$31,0,WQ$1))*1)+SUMPRODUCT((OFFSET('Game Board'!$F$8:$F$31,0,WQ$1)=XI14)*(OFFSET('Game Board'!$I$8:$I$31,0,WQ$1)=XI13)*(OFFSET('Game Board'!$G$8:$G$31,0,WQ$1)&gt;OFFSET('Game Board'!$H$8:$H$31,0,WQ$1))*1)+SUMPRODUCT((OFFSET('Game Board'!$I$8:$I$31,0,WQ$1)=XI14)*(OFFSET('Game Board'!$F$8:$F$31,0,WQ$1)=XI13)*(OFFSET('Game Board'!$H$8:$H$31,0,WQ$1)&gt;OFFSET('Game Board'!$G$8:$G$31,0,WQ$1))*1)+SUMPRODUCT((OFFSET('Game Board'!$F$8:$F$31,0,WQ$1)=XI14)*(OFFSET('Game Board'!$I$8:$I$31,0,WQ$1)=XI15)*(OFFSET('Game Board'!$G$8:$G$31,0,WQ$1)&gt;OFFSET('Game Board'!$H$8:$H$31,0,WQ$1))*1)+SUMPRODUCT((OFFSET('Game Board'!$I$8:$I$31,0,WQ$1)=XI14)*(OFFSET('Game Board'!$F$8:$F$31,0,WQ$1)=XI15)*(OFFSET('Game Board'!$H$8:$H$31,0,WQ$1)&gt;OFFSET('Game Board'!$G$8:$G$31,0,WQ$1))*1)</f>
        <v>0</v>
      </c>
      <c r="XM14" s="341">
        <f ca="1">SUMPRODUCT((OFFSET('Game Board'!$F$8:$F$31,0,WQ$1)=XI14)*(OFFSET('Game Board'!$I$8:$I$31,0,WQ$1)=XI12)*(OFFSET('Game Board'!$G$8:$G$31,0,WQ$1)=OFFSET('Game Board'!$H$8:$H$31,0,WQ$1))*1)+SUMPRODUCT((OFFSET('Game Board'!$I$8:$I$31,0,WQ$1)=XI14)*(OFFSET('Game Board'!$F$8:$F$31,0,WQ$1)=XI12)*(OFFSET('Game Board'!$G$8:$G$31,0,WQ$1)=OFFSET('Game Board'!$H$8:$H$31,0,WQ$1))*1)+SUMPRODUCT((OFFSET('Game Board'!$F$8:$F$31,0,WQ$1)=XI14)*(OFFSET('Game Board'!$I$8:$I$31,0,WQ$1)=XI13)*(OFFSET('Game Board'!$G$8:$G$31,0,WQ$1)=OFFSET('Game Board'!$H$8:$H$31,0,WQ$1))*1)+SUMPRODUCT((OFFSET('Game Board'!$I$8:$I$31,0,WQ$1)=XI14)*(OFFSET('Game Board'!$F$8:$F$31,0,WQ$1)=XI13)*(OFFSET('Game Board'!$G$8:$G$31,0,WQ$1)=OFFSET('Game Board'!$H$8:$H$31,0,WQ$1))*1)+SUMPRODUCT((OFFSET('Game Board'!$F$8:$F$31,0,WQ$1)=XI14)*(OFFSET('Game Board'!$I$8:$I$31,0,WQ$1)=XI15)*(OFFSET('Game Board'!$G$8:$G$31,0,WQ$1)=OFFSET('Game Board'!$H$8:$H$31,0,WQ$1))*1)+SUMPRODUCT((OFFSET('Game Board'!$I$8:$I$31,0,WQ$1)=XI14)*(OFFSET('Game Board'!$F$8:$F$31,0,WQ$1)=XI15)*(OFFSET('Game Board'!$G$8:$G$31,0,WQ$1)=OFFSET('Game Board'!$H$8:$H$31,0,WQ$1))*1)</f>
        <v>3</v>
      </c>
      <c r="XN14" s="341">
        <f ca="1">SUMPRODUCT((OFFSET('Game Board'!$F$8:$F$31,0,WQ$1)=XI14)*(OFFSET('Game Board'!$I$8:$I$31,0,WQ$1)=XI12)*(OFFSET('Game Board'!$G$8:$G$31,0,WQ$1)&lt;OFFSET('Game Board'!$H$8:$H$31,0,WQ$1))*1)+SUMPRODUCT((OFFSET('Game Board'!$I$8:$I$31,0,WQ$1)=XI14)*(OFFSET('Game Board'!$F$8:$F$31,0,WQ$1)=XI12)*(OFFSET('Game Board'!$H$8:$H$31,0,WQ$1)&lt;OFFSET('Game Board'!$G$8:$G$31,0,WQ$1))*1)+SUMPRODUCT((OFFSET('Game Board'!$F$8:$F$31,0,WQ$1)=XI14)*(OFFSET('Game Board'!$I$8:$I$31,0,WQ$1)=XI13)*(OFFSET('Game Board'!$G$8:$G$31,0,WQ$1)&lt;OFFSET('Game Board'!$H$8:$H$31,0,WQ$1))*1)+SUMPRODUCT((OFFSET('Game Board'!$I$8:$I$31,0,WQ$1)=XI14)*(OFFSET('Game Board'!$F$8:$F$31,0,WQ$1)=XI13)*(OFFSET('Game Board'!$H$8:$H$31,0,WQ$1)&lt;OFFSET('Game Board'!$G$8:$G$31,0,WQ$1))*1)+SUMPRODUCT((OFFSET('Game Board'!$F$8:$F$31,0,WQ$1)=XI14)*(OFFSET('Game Board'!$I$8:$I$31,0,WQ$1)=XI15)*(OFFSET('Game Board'!$G$8:$G$31,0,WQ$1)&lt;OFFSET('Game Board'!$H$8:$H$31,0,WQ$1))*1)+SUMPRODUCT((OFFSET('Game Board'!$I$8:$I$31,0,WQ$1)=XI14)*(OFFSET('Game Board'!$F$8:$F$31,0,WQ$1)=XI15)*(OFFSET('Game Board'!$H$8:$H$31,0,WQ$1)&lt;OFFSET('Game Board'!$G$8:$G$31,0,WQ$1))*1)</f>
        <v>0</v>
      </c>
      <c r="XO14" s="341">
        <f ca="1">SUMIFS(OFFSET('Game Board'!$G$8:$G$31,0,WQ$1),OFFSET('Game Board'!$F$8:$F$31,0,WQ$1),XI14,OFFSET('Game Board'!$I$8:$I$31,0,WQ$1),XI12)+SUMIFS(OFFSET('Game Board'!$G$8:$G$31,0,WQ$1),OFFSET('Game Board'!$F$8:$F$31,0,WQ$1),XI14,OFFSET('Game Board'!$I$8:$I$31,0,WQ$1),XI13)+SUMIFS(OFFSET('Game Board'!$G$8:$G$31,0,WQ$1),OFFSET('Game Board'!$F$8:$F$31,0,WQ$1),XI14,OFFSET('Game Board'!$I$8:$I$31,0,WQ$1),XI15)+SUMIFS(OFFSET('Game Board'!$H$8:$H$31,0,WQ$1),OFFSET('Game Board'!$I$8:$I$31,0,WQ$1),XI14,OFFSET('Game Board'!$F$8:$F$31,0,WQ$1),XI12)+SUMIFS(OFFSET('Game Board'!$H$8:$H$31,0,WQ$1),OFFSET('Game Board'!$I$8:$I$31,0,WQ$1),XI14,OFFSET('Game Board'!$F$8:$F$31,0,WQ$1),XI13)+SUMIFS(OFFSET('Game Board'!$H$8:$H$31,0,WQ$1),OFFSET('Game Board'!$I$8:$I$31,0,WQ$1),XI14,OFFSET('Game Board'!$F$8:$F$31,0,WQ$1),XI15)</f>
        <v>0</v>
      </c>
      <c r="XP14" s="341">
        <f ca="1">SUMIFS(OFFSET('Game Board'!$H$8:$H$31,0,WQ$1),OFFSET('Game Board'!$F$8:$F$31,0,WQ$1),XI14,OFFSET('Game Board'!$I$8:$I$31,0,WQ$1),XI12)+SUMIFS(OFFSET('Game Board'!$H$8:$H$31,0,WQ$1),OFFSET('Game Board'!$F$8:$F$31,0,WQ$1),XI14,OFFSET('Game Board'!$I$8:$I$31,0,WQ$1),XI13)+SUMIFS(OFFSET('Game Board'!$H$8:$H$31,0,WQ$1),OFFSET('Game Board'!$F$8:$F$31,0,WQ$1),XI14,OFFSET('Game Board'!$I$8:$I$31,0,WQ$1),XI15)+SUMIFS(OFFSET('Game Board'!$G$8:$G$31,0,WQ$1),OFFSET('Game Board'!$I$8:$I$31,0,WQ$1),XI14,OFFSET('Game Board'!$F$8:$F$31,0,WQ$1),XI12)+SUMIFS(OFFSET('Game Board'!$G$8:$G$31,0,WQ$1),OFFSET('Game Board'!$I$8:$I$31,0,WQ$1),XI14,OFFSET('Game Board'!$F$8:$F$31,0,WQ$1),XI13)+SUMIFS(OFFSET('Game Board'!$G$8:$G$31,0,WQ$1),OFFSET('Game Board'!$I$8:$I$31,0,WQ$1),XI14,OFFSET('Game Board'!$F$8:$F$31,0,WQ$1),XI15)</f>
        <v>0</v>
      </c>
      <c r="XQ14" s="341">
        <f t="shared" ca="1" si="176"/>
        <v>0</v>
      </c>
      <c r="XR14" s="341">
        <f t="shared" ca="1" si="177"/>
        <v>3</v>
      </c>
      <c r="XS14" s="341">
        <f t="shared" ref="XS14" ca="1" si="1849">IF(XI14&lt;&gt;"",SUMPRODUCT((XH12:XH15=XH14)*(XR12:XR15&gt;XR14)*1),0)</f>
        <v>0</v>
      </c>
      <c r="XT14" s="341">
        <f t="shared" ref="XT14" ca="1" si="1850">IF(XI14&lt;&gt;"",SUMPRODUCT((XS12:XS15=XS14)*(XQ12:XQ15&gt;XQ14)*1),0)</f>
        <v>0</v>
      </c>
      <c r="XU14" s="341">
        <f t="shared" ca="1" si="180"/>
        <v>0</v>
      </c>
      <c r="XV14" s="341">
        <f t="shared" ref="XV14" ca="1" si="1851">IF(XI14&lt;&gt;"",SUMPRODUCT((XU12:XU15=XU14)*(XS12:XS15=XS14)*(XO12:XO15&gt;XO14)*1),0)</f>
        <v>0</v>
      </c>
      <c r="XW14" s="341">
        <f t="shared" ca="1" si="182"/>
        <v>1</v>
      </c>
      <c r="XX14" s="341">
        <f ca="1">SUMPRODUCT((OFFSET('Game Board'!$F$8:$F$31,0,WQ$1)=XJ14)*(OFFSET('Game Board'!$I$8:$I$31,0,WQ$1)=XJ13)*(OFFSET('Game Board'!$G$8:$G$31,0,WQ$1)&gt;OFFSET('Game Board'!$H$8:$H$31,0,WQ$1))*1)+SUMPRODUCT((OFFSET('Game Board'!$I$8:$I$31,0,WQ$1)=XJ14)*(OFFSET('Game Board'!$F$8:$F$31,0,WQ$1)=XJ13)*(OFFSET('Game Board'!$H$8:$H$31,0,WQ$1)&gt;OFFSET('Game Board'!$G$8:$G$31,0,WQ$1))*1)+SUMPRODUCT((OFFSET('Game Board'!$F$8:$F$31,0,WQ$1)=XJ14)*(OFFSET('Game Board'!$I$8:$I$31,0,WQ$1)=XJ15)*(OFFSET('Game Board'!$G$8:$G$31,0,WQ$1)&gt;OFFSET('Game Board'!$H$8:$H$31,0,WQ$1))*1)+SUMPRODUCT((OFFSET('Game Board'!$I$8:$I$31,0,WQ$1)=XJ14)*(OFFSET('Game Board'!$F$8:$F$31,0,WQ$1)=XJ15)*(OFFSET('Game Board'!$H$8:$H$31,0,WQ$1)&gt;OFFSET('Game Board'!$G$8:$G$31,0,WQ$1))*1)</f>
        <v>0</v>
      </c>
      <c r="XY14" s="341">
        <f ca="1">SUMPRODUCT((OFFSET('Game Board'!$F$8:$F$31,0,WQ$1)=XJ14)*(OFFSET('Game Board'!$I$8:$I$31,0,WQ$1)=XJ13)*(OFFSET('Game Board'!$G$8:$G$31,0,WQ$1)=OFFSET('Game Board'!$H$8:$H$31,0,WQ$1))*1)+SUMPRODUCT((OFFSET('Game Board'!$I$8:$I$31,0,WQ$1)=XJ14)*(OFFSET('Game Board'!$F$8:$F$31,0,WQ$1)=XJ13)*(OFFSET('Game Board'!$G$8:$G$31,0,WQ$1)=OFFSET('Game Board'!$H$8:$H$31,0,WQ$1))*1)+SUMPRODUCT((OFFSET('Game Board'!$F$8:$F$31,0,WQ$1)=XJ14)*(OFFSET('Game Board'!$I$8:$I$31,0,WQ$1)=XJ15)*(OFFSET('Game Board'!$G$8:$G$31,0,WQ$1)=OFFSET('Game Board'!$H$8:$H$31,0,WQ$1))*1)+SUMPRODUCT((OFFSET('Game Board'!$I$8:$I$31,0,WQ$1)=XJ14)*(OFFSET('Game Board'!$F$8:$F$31,0,WQ$1)=XJ15)*(OFFSET('Game Board'!$G$8:$G$31,0,WQ$1)=OFFSET('Game Board'!$H$8:$H$31,0,WQ$1))*1)</f>
        <v>0</v>
      </c>
      <c r="XZ14" s="341">
        <f ca="1">SUMPRODUCT((OFFSET('Game Board'!$F$8:$F$31,0,WQ$1)=XJ14)*(OFFSET('Game Board'!$I$8:$I$31,0,WQ$1)=XJ13)*(OFFSET('Game Board'!$G$8:$G$31,0,WQ$1)&lt;OFFSET('Game Board'!$H$8:$H$31,0,WQ$1))*1)+SUMPRODUCT((OFFSET('Game Board'!$I$8:$I$31,0,WQ$1)=XJ14)*(OFFSET('Game Board'!$F$8:$F$31,0,WQ$1)=XJ13)*(OFFSET('Game Board'!$H$8:$H$31,0,WQ$1)&lt;OFFSET('Game Board'!$G$8:$G$31,0,WQ$1))*1)+SUMPRODUCT((OFFSET('Game Board'!$F$8:$F$31,0,WQ$1)=XJ14)*(OFFSET('Game Board'!$I$8:$I$31,0,WQ$1)=XJ15)*(OFFSET('Game Board'!$G$8:$G$31,0,WQ$1)&lt;OFFSET('Game Board'!$H$8:$H$31,0,WQ$1))*1)+SUMPRODUCT((OFFSET('Game Board'!$I$8:$I$31,0,WQ$1)=XJ14)*(OFFSET('Game Board'!$F$8:$F$31,0,WQ$1)=XJ15)*(OFFSET('Game Board'!$H$8:$H$31,0,WQ$1)&lt;OFFSET('Game Board'!$G$8:$G$31,0,WQ$1))*1)</f>
        <v>0</v>
      </c>
      <c r="YA14" s="341">
        <f ca="1">SUMIFS(OFFSET('Game Board'!$G$8:$G$31,0,WQ$1),OFFSET('Game Board'!$F$8:$F$31,0,WQ$1),XJ14,OFFSET('Game Board'!$I$8:$I$31,0,WQ$1),XJ13)+SUMIFS(OFFSET('Game Board'!$G$8:$G$31,0,WQ$1),OFFSET('Game Board'!$F$8:$F$31,0,WQ$1),XJ14,OFFSET('Game Board'!$I$8:$I$31,0,WQ$1),XJ15)+SUMIFS(OFFSET('Game Board'!$H$8:$H$31,0,WQ$1),OFFSET('Game Board'!$I$8:$I$31,0,WQ$1),XJ14,OFFSET('Game Board'!$F$8:$F$31,0,WQ$1),XJ13)+SUMIFS(OFFSET('Game Board'!$H$8:$H$31,0,WQ$1),OFFSET('Game Board'!$I$8:$I$31,0,WQ$1),XJ14,OFFSET('Game Board'!$F$8:$F$31,0,WQ$1),XJ15)</f>
        <v>0</v>
      </c>
      <c r="YB14" s="341">
        <f ca="1">SUMIFS(OFFSET('Game Board'!$H$8:$H$31,0,WQ$1),OFFSET('Game Board'!$F$8:$F$31,0,WQ$1),XJ14,OFFSET('Game Board'!$I$8:$I$31,0,WQ$1),XJ13)+SUMIFS(OFFSET('Game Board'!$H$8:$H$31,0,WQ$1),OFFSET('Game Board'!$F$8:$F$31,0,WQ$1),XJ14,OFFSET('Game Board'!$I$8:$I$31,0,WQ$1),XJ15)+SUMIFS(OFFSET('Game Board'!$G$8:$G$31,0,WQ$1),OFFSET('Game Board'!$I$8:$I$31,0,WQ$1),XJ14,OFFSET('Game Board'!$F$8:$F$31,0,WQ$1),XJ13)+SUMIFS(OFFSET('Game Board'!$G$8:$G$31,0,WQ$1),OFFSET('Game Board'!$I$8:$I$31,0,WQ$1),XJ14,OFFSET('Game Board'!$F$8:$F$31,0,WQ$1),XJ15)</f>
        <v>0</v>
      </c>
      <c r="YC14" s="341">
        <f t="shared" ca="1" si="383"/>
        <v>0</v>
      </c>
      <c r="YD14" s="341">
        <f t="shared" ca="1" si="384"/>
        <v>0</v>
      </c>
      <c r="YE14" s="341">
        <f t="shared" ref="YE14" ca="1" si="1852">IF(XJ14&lt;&gt;"",SUMPRODUCT((XH12:XH15=XH14)*(YD12:YD15&gt;YD14)*1),0)</f>
        <v>0</v>
      </c>
      <c r="YF14" s="341">
        <f t="shared" ref="YF14" ca="1" si="1853">IF(XJ14&lt;&gt;"",SUMPRODUCT((YE12:YE15=YE14)*(YC12:YC15&gt;YC14)*1),0)</f>
        <v>0</v>
      </c>
      <c r="YG14" s="341">
        <f t="shared" ca="1" si="387"/>
        <v>0</v>
      </c>
      <c r="YH14" s="341">
        <f t="shared" ref="YH14" ca="1" si="1854">IF(XJ14&lt;&gt;"",SUMPRODUCT((YG12:YG15=YG14)*(YE12:YE15=YE14)*(YA12:YA15&gt;YA14)*1),0)</f>
        <v>0</v>
      </c>
      <c r="YI14" s="341">
        <f t="shared" ca="1" si="183"/>
        <v>1</v>
      </c>
      <c r="YJ14" s="341">
        <f ca="1">SUMPRODUCT((OFFSET('Game Board'!$F$8:$F$31,0,WQ$1)=XK14)*(OFFSET('Game Board'!$I$8:$I$31,0,WQ$1)=XK15)*(OFFSET('Game Board'!$G$8:$G$31,0,WQ$1)&gt;OFFSET('Game Board'!$H$8:$H$31,0,WQ$1))*1)+SUMPRODUCT((OFFSET('Game Board'!$I$8:$I$31,0,WQ$1)=XK14)*(OFFSET('Game Board'!$F$8:$F$31,0,WQ$1)=XK15)*(OFFSET('Game Board'!$H$8:$H$31,0,WQ$1)&gt;OFFSET('Game Board'!$G$8:$G$31,0,WQ$1))*1)</f>
        <v>0</v>
      </c>
      <c r="YK14" s="341">
        <f ca="1">SUMPRODUCT((OFFSET('Game Board'!$F$8:$F$31,0,WQ$1)=XK14)*(OFFSET('Game Board'!$I$8:$I$31,0,WQ$1)=XK15)*(OFFSET('Game Board'!$G$8:$G$31,0,WQ$1)=OFFSET('Game Board'!$H$8:$H$31,0,WQ$1))*1)+SUMPRODUCT((OFFSET('Game Board'!$I$8:$I$31,0,WQ$1)=XK14)*(OFFSET('Game Board'!$F$8:$F$31,0,WQ$1)=XK15)*(OFFSET('Game Board'!$H$8:$H$31,0,WQ$1)=OFFSET('Game Board'!$G$8:$G$31,0,WQ$1))*1)</f>
        <v>0</v>
      </c>
      <c r="YL14" s="341">
        <f ca="1">SUMPRODUCT((OFFSET('Game Board'!$F$8:$F$31,0,WQ$1)=XK14)*(OFFSET('Game Board'!$I$8:$I$31,0,WQ$1)=XK15)*(OFFSET('Game Board'!$G$8:$G$31,0,WQ$1)&lt;OFFSET('Game Board'!$H$8:$H$31,0,WQ$1))*1)+SUMPRODUCT((OFFSET('Game Board'!$I$8:$I$31,0,WQ$1)=XK14)*(OFFSET('Game Board'!$F$8:$F$31,0,WQ$1)=XK15)*(OFFSET('Game Board'!$H$8:$H$31,0,WQ$1)&lt;OFFSET('Game Board'!$G$8:$G$31,0,WQ$1))*1)</f>
        <v>0</v>
      </c>
      <c r="YM14" s="341">
        <f ca="1">SUMIFS(OFFSET('Game Board'!$G$8:$G$31,0,WQ$1),OFFSET('Game Board'!$F$8:$F$31,0,WQ$1),XK14,OFFSET('Game Board'!$I$8:$I$31,0,WQ$1),XK15)+SUMIFS(OFFSET('Game Board'!$H$8:$H$31,0,WQ$1),OFFSET('Game Board'!$I$8:$I$31,0,WQ$1),XK14,OFFSET('Game Board'!$F$8:$F$31,0,WQ$1),XK15)</f>
        <v>0</v>
      </c>
      <c r="YN14" s="341">
        <f ca="1">SUMIFS(OFFSET('Game Board'!$H$8:$H$31,0,WQ$1),OFFSET('Game Board'!$F$8:$F$31,0,WQ$1),XK14,OFFSET('Game Board'!$I$8:$I$31,0,WQ$1),XK15)+SUMIFS(OFFSET('Game Board'!$G$8:$G$31,0,WQ$1),OFFSET('Game Board'!$I$8:$I$31,0,WQ$1),XK14,OFFSET('Game Board'!$F$8:$F$31,0,WQ$1),XK15)</f>
        <v>0</v>
      </c>
      <c r="YO14" s="341">
        <f t="shared" ref="YO14:YO15" ca="1" si="1855">YM14-YN14</f>
        <v>0</v>
      </c>
      <c r="YP14" s="341">
        <f t="shared" ref="YP14:YP15" ca="1" si="1856">YK14*1+YJ14*3</f>
        <v>0</v>
      </c>
      <c r="YQ14" s="341">
        <f t="shared" ref="YQ14" ca="1" si="1857">IF(XK14&lt;&gt;"",SUMPRODUCT((XT12:XT15=XT14)*(YP12:YP15&gt;YP14)*1),0)</f>
        <v>0</v>
      </c>
      <c r="YR14" s="341">
        <f t="shared" ref="YR14" ca="1" si="1858">IF(XK14&lt;&gt;"",SUMPRODUCT((YQ12:YQ15=YQ14)*(YO12:YO15&gt;YO14)*1),0)</f>
        <v>0</v>
      </c>
      <c r="YS14" s="341">
        <f t="shared" ref="YS14:YS15" ca="1" si="1859">YQ14+YR14</f>
        <v>0</v>
      </c>
      <c r="YT14" s="341">
        <f t="shared" ref="YT14" ca="1" si="1860">IF(XK14&lt;&gt;"",SUMPRODUCT((YS12:YS15=YS14)*(YQ12:YQ15=YQ14)*(YM12:YM15&gt;YM14)*1),0)</f>
        <v>0</v>
      </c>
      <c r="YU14" s="341">
        <f t="shared" ca="1" si="184"/>
        <v>1</v>
      </c>
      <c r="YV14" s="341">
        <f t="shared" ref="YV14" ca="1" si="1861">SUMPRODUCT((YU12:YU15=YU14)*(WX12:WX15&gt;WX14)*1)</f>
        <v>2</v>
      </c>
      <c r="YW14" s="341">
        <f t="shared" ca="1" si="186"/>
        <v>3</v>
      </c>
    </row>
    <row r="15" spans="1:681" x14ac:dyDescent="0.25">
      <c r="A15" s="341">
        <f>INDEX(M4:M35,MATCH(U15,C4:C35,0),0)</f>
        <v>5</v>
      </c>
      <c r="B15" s="341">
        <f t="shared" si="824"/>
        <v>4</v>
      </c>
      <c r="C15" s="341" t="str">
        <f>'Tournament Setup'!D17</f>
        <v>Dominican Republic</v>
      </c>
      <c r="D15" s="341">
        <f t="shared" si="187"/>
        <v>0</v>
      </c>
      <c r="E15" s="341">
        <f>SUMPRODUCT(('Game Board'!$G$8:$G$31&lt;&gt;"")*('Game Board'!$F$8:$F$31=$C15)*('Game Board'!$G$8:$G$31&gt;'Game Board'!$H$8:$H$31)*1)+SUMPRODUCT(('Game Board'!$G$8:$G$31&lt;&gt;"")*('Game Board'!$I$8:$I$31=$C15)*('Game Board'!$H$8:$H$31&gt;'Game Board'!$G$8:$G$31)*1)</f>
        <v>0</v>
      </c>
      <c r="F15" s="341">
        <f>SUMPRODUCT(('Game Board'!$G$8:$G$31&lt;&gt;"")*('Game Board'!$F$8:$F$31=$C15)*('Game Board'!$G$8:$G$31='Game Board'!$H$8:$H$31)*1)+SUMPRODUCT(('Game Board'!$G$8:$G$31&lt;&gt;"")*('Game Board'!$I$8:$I$31=$C15)*('Game Board'!$G$8:$G$31='Game Board'!$H$8:$H$31)*1)</f>
        <v>0</v>
      </c>
      <c r="G15" s="341">
        <f>SUMPRODUCT(('Game Board'!$G$8:$G$31&lt;&gt;"")*('Game Board'!$F$8:$F$31=$C15)*('Game Board'!$G$8:$G$31&lt;'Game Board'!$H$8:$H$31)*1)+SUMPRODUCT(('Game Board'!$G$8:$G$31&lt;&gt;"")*('Game Board'!$I$8:$I$31=$C15)*('Game Board'!$H$8:$H$31&lt;'Game Board'!$G$8:$G$31)*1)</f>
        <v>0</v>
      </c>
      <c r="H15" s="341">
        <f>SUMIF('Game Board'!$F$8:$F$31,$C15,'Game Board'!$G$8:$G$31)+SUMIF('Game Board'!$I$8:$I$31,$C15,'Game Board'!$H$8:$H$31)</f>
        <v>0</v>
      </c>
      <c r="I15" s="341">
        <f>SUMIF('Game Board'!$F$8:$F$31,$C15,'Game Board'!$H$8:$H$31)+SUMIF('Game Board'!$I$8:$I$31,$C15,'Game Board'!$G$8:$G$31)</f>
        <v>0</v>
      </c>
      <c r="J15" s="341">
        <f t="shared" si="188"/>
        <v>0</v>
      </c>
      <c r="K15" s="341">
        <f t="shared" si="189"/>
        <v>0</v>
      </c>
      <c r="L15" s="341">
        <f>'Tournament Setup'!$E17</f>
        <v>5</v>
      </c>
      <c r="M15" s="341">
        <f>IF('Tournament Setup'!$F17&lt;&gt;"",-'Tournament Setup'!$F17,'Tournament Setup'!$E17)</f>
        <v>5</v>
      </c>
      <c r="N15" s="341">
        <f>RANK(K15,K12:K15)</f>
        <v>1</v>
      </c>
      <c r="O15" s="341">
        <f>SUMPRODUCT((N12:N15=N15)*(J12:J15&gt;J15)*1)</f>
        <v>0</v>
      </c>
      <c r="P15" s="341">
        <f t="shared" si="190"/>
        <v>1</v>
      </c>
      <c r="Q15" s="341">
        <f>SUMPRODUCT((N12:N15=N15)*(J12:J15=J15)*(H12:H15&gt;H15)*1)</f>
        <v>0</v>
      </c>
      <c r="R15" s="341">
        <f t="shared" si="191"/>
        <v>1</v>
      </c>
      <c r="S15" s="341">
        <f>RANK(R15,R12:R15,1)+COUNTIF(R12:R15,R15)-1</f>
        <v>4</v>
      </c>
      <c r="T15" s="341">
        <v>4</v>
      </c>
      <c r="U15" s="341" t="str">
        <f t="shared" ref="U15" si="1862">INDEX(C12:C15,MATCH(T15,S12:S15,0),0)</f>
        <v>Dominican Republic</v>
      </c>
      <c r="V15" s="341">
        <f>INDEX(R12:R15,MATCH(U15,C12:C15,0),0)</f>
        <v>1</v>
      </c>
      <c r="W15" s="341" t="str">
        <f t="shared" si="1637"/>
        <v>Dominican Republic</v>
      </c>
      <c r="X15" s="341" t="str">
        <f t="shared" ref="X15" si="1863">IF(AND(X14&lt;&gt;"",V15=2),U15,"")</f>
        <v/>
      </c>
      <c r="Y15" s="341" t="str">
        <f t="shared" ref="Y15" si="1864">IF(AND(Y14&lt;&gt;"",V15=3),U15,"")</f>
        <v/>
      </c>
      <c r="Z15" s="341">
        <f>SUMPRODUCT(('Game Board'!$F$8:$F$31=W15)*('Game Board'!$I$8:$I$31=W12)*('Game Board'!$G$8:$G$31&gt;'Game Board'!$H$8:$H$31)*1)+SUMPRODUCT(('Game Board'!$I$8:$I$31=W15)*('Game Board'!$F$8:$F$31=W12)*('Game Board'!$H$8:$H$31&gt;'Game Board'!$G$8:$G$31)*1)+SUMPRODUCT(('Game Board'!$F$8:$F$31=W15)*('Game Board'!$I$8:$I$31=W13)*('Game Board'!$G$8:$G$31&gt;'Game Board'!$H$8:$H$31)*1)+SUMPRODUCT(('Game Board'!$I$8:$I$31=W15)*('Game Board'!$F$8:$F$31=W13)*('Game Board'!$H$8:$H$31&gt;'Game Board'!$G$8:$G$31)*1)+SUMPRODUCT(('Game Board'!$F$8:$F$31=W15)*('Game Board'!$I$8:$I$31=W14)*('Game Board'!$G$8:$G$31&gt;'Game Board'!$H$8:$H$31)*1)+SUMPRODUCT(('Game Board'!$I$8:$I$31=W15)*('Game Board'!$F$8:$F$31=W14)*('Game Board'!$H$8:$H$31&gt;'Game Board'!$G$8:$G$31)*1)</f>
        <v>0</v>
      </c>
      <c r="AA15" s="341">
        <f>SUMPRODUCT(('Game Board'!$F$8:$F$31=W15)*('Game Board'!$I$8:$I$31=W12)*('Game Board'!$G$8:$G$31&gt;='Game Board'!$H$8:$H$31)*1)+SUMPRODUCT(('Game Board'!$I$8:$I$31=W15)*('Game Board'!$F$8:$F$31=W12)*('Game Board'!$G$8:$G$31='Game Board'!$H$8:$H$31)*1)+SUMPRODUCT(('Game Board'!$F$8:$F$31=W15)*('Game Board'!$I$8:$I$31=W13)*('Game Board'!$G$8:$G$31='Game Board'!$H$8:$H$31)*1)+SUMPRODUCT(('Game Board'!$I$8:$I$31=W15)*('Game Board'!$F$8:$F$31=W13)*('Game Board'!$G$8:$G$31='Game Board'!$H$8:$H$31)*1)+SUMPRODUCT(('Game Board'!$F$8:$F$31=W15)*('Game Board'!$I$8:$I$31=W14)*('Game Board'!$G$8:$G$31='Game Board'!$H$8:$H$31)*1)+SUMPRODUCT(('Game Board'!$I$8:$I$31=W15)*('Game Board'!$F$8:$F$31=W14)*('Game Board'!$G$8:$G$31='Game Board'!$H$8:$H$31)*1)</f>
        <v>3</v>
      </c>
      <c r="AB15" s="341">
        <f>SUMPRODUCT(('Game Board'!$F$8:$F$31=W15)*('Game Board'!$I$8:$I$31=W12)*('Game Board'!$G$8:$G$31&lt;'Game Board'!$H$8:$H$31)*1)+SUMPRODUCT(('Game Board'!$I$8:$I$31=W15)*('Game Board'!$F$8:$F$31=W12)*('Game Board'!$H$8:$H$31&lt;'Game Board'!$G$8:$G$31)*1)+SUMPRODUCT(('Game Board'!$F$8:$F$31=W15)*('Game Board'!$I$8:$I$31=W13)*('Game Board'!$G$8:$G$31&lt;'Game Board'!$H$8:$H$31)*1)+SUMPRODUCT(('Game Board'!$I$8:$I$31=W15)*('Game Board'!$F$8:$F$31=W13)*('Game Board'!$H$8:$H$31&lt;'Game Board'!$G$8:$G$31)*1)+SUMPRODUCT(('Game Board'!$F$8:$F$31=W15)*('Game Board'!$I$8:$I$31=W14)*('Game Board'!$G$8:$G$31&lt;'Game Board'!$H$8:$H$31)*1)+SUMPRODUCT(('Game Board'!$I$8:$I$31=W15)*('Game Board'!$F$8:$F$31=W14)*('Game Board'!$H$8:$H$31&lt;'Game Board'!$G$8:$G$31)*1)</f>
        <v>0</v>
      </c>
      <c r="AC15" s="341">
        <f>SUMIFS('Game Board'!$G$8:$G$31,'Game Board'!$F$8:$F$31,W15,'Game Board'!$I$8:$I$31,W12)+SUMIFS('Game Board'!$G$8:$G$31,'Game Board'!$F$8:$F$31,W15,'Game Board'!$I$8:$I$31,W13)+SUMIFS('Game Board'!$G$8:$G$31,'Game Board'!$F$8:$F$31,W15,'Game Board'!$I$8:$I$31,W14)+SUMIFS('Game Board'!$H$8:$H$31,'Game Board'!$I$8:$I$31,W15,'Game Board'!$F$8:$F$31,W12)+SUMIFS('Game Board'!$H$8:$H$31,'Game Board'!$I$8:$I$31,W15,'Game Board'!$F$8:$F$31,W13)+SUMIFS('Game Board'!$H$8:$H$31,'Game Board'!$I$8:$I$31,W15,'Game Board'!$F$8:$F$31,W14)</f>
        <v>0</v>
      </c>
      <c r="AD15" s="341">
        <f>SUMIFS('Game Board'!$H$8:$H$31,'Game Board'!$F$8:$F$31,W15,'Game Board'!$I$8:$I$31,W12)+SUMIFS('Game Board'!$H$8:$H$31,'Game Board'!$F$8:$F$31,W15,'Game Board'!$I$8:$I$31,W13)+SUMIFS('Game Board'!$H$8:$H$31,'Game Board'!$F$8:$F$31,W15,'Game Board'!$I$8:$I$31,W14)+SUMIFS('Game Board'!$G$8:$G$31,'Game Board'!$I$8:$I$31,W15,'Game Board'!$F$8:$F$31,W12)+SUMIFS('Game Board'!$G$8:$G$31,'Game Board'!$I$8:$I$31,W15,'Game Board'!$F$8:$F$31,W13)+SUMIFS('Game Board'!$G$8:$G$31,'Game Board'!$I$8:$I$31,W15,'Game Board'!$F$8:$F$31,W14)</f>
        <v>0</v>
      </c>
      <c r="AE15" s="341">
        <f t="shared" si="192"/>
        <v>0</v>
      </c>
      <c r="AF15" s="341">
        <f t="shared" si="193"/>
        <v>3</v>
      </c>
      <c r="AG15" s="341">
        <f t="shared" ref="AG15" si="1865">IF(W15&lt;&gt;"",SUMPRODUCT((V12:V15=V15)*(AF12:AF15&gt;AF15)*1),0)</f>
        <v>0</v>
      </c>
      <c r="AH15" s="341">
        <f t="shared" ref="AH15" si="1866">IF(W15&lt;&gt;"",SUMPRODUCT((AG12:AG15=AG15)*(AE12:AE15&gt;AE15)*1),0)</f>
        <v>0</v>
      </c>
      <c r="AI15" s="341">
        <f t="shared" si="0"/>
        <v>0</v>
      </c>
      <c r="AJ15" s="341">
        <f t="shared" ref="AJ15" si="1867">IF(W15&lt;&gt;"",SUMPRODUCT((AI12:AI15=AI15)*(AG12:AG15=AG15)*(AC12:AC15&gt;AC15)*1),0)</f>
        <v>0</v>
      </c>
      <c r="AK15" s="341">
        <f t="shared" si="194"/>
        <v>1</v>
      </c>
      <c r="AL15" s="341">
        <f>SUMPRODUCT(('Game Board'!$F$8:$F$31=X15)*('Game Board'!$I$8:$I$31=X13)*('Game Board'!$G$8:$G$31&gt;'Game Board'!$H$8:$H$31)*1)+SUMPRODUCT(('Game Board'!$I$8:$I$31=X15)*('Game Board'!$F$8:$F$31=X13)*('Game Board'!$H$8:$H$31&gt;'Game Board'!$G$8:$G$31)*1)+SUMPRODUCT(('Game Board'!$F$8:$F$31=X15)*('Game Board'!$I$8:$I$31=X14)*('Game Board'!$G$8:$G$31&gt;'Game Board'!$H$8:$H$31)*1)+SUMPRODUCT(('Game Board'!$I$8:$I$31=X15)*('Game Board'!$F$8:$F$31=X14)*('Game Board'!$H$8:$H$31&gt;'Game Board'!$G$8:$G$31)*1)</f>
        <v>0</v>
      </c>
      <c r="AM15" s="341">
        <f>SUMPRODUCT(('Game Board'!$F$8:$F$31=X15)*('Game Board'!$I$8:$I$31=X13)*('Game Board'!$G$8:$G$31='Game Board'!$H$8:$H$31)*1)+SUMPRODUCT(('Game Board'!$I$8:$I$31=X15)*('Game Board'!$F$8:$F$31=X13)*('Game Board'!$G$8:$G$31='Game Board'!$H$8:$H$31)*1)+SUMPRODUCT(('Game Board'!$F$8:$F$31=X15)*('Game Board'!$I$8:$I$31=X14)*('Game Board'!$G$8:$G$31='Game Board'!$H$8:$H$31)*1)+SUMPRODUCT(('Game Board'!$I$8:$I$31=X15)*('Game Board'!$F$8:$F$31=X14)*('Game Board'!$G$8:$G$31='Game Board'!$H$8:$H$31)*1)</f>
        <v>0</v>
      </c>
      <c r="AN15" s="341">
        <f>SUMPRODUCT(('Game Board'!$F$8:$F$31=X15)*('Game Board'!$I$8:$I$31=X13)*('Game Board'!$G$8:$G$31&lt;'Game Board'!$H$8:$H$31)*1)+SUMPRODUCT(('Game Board'!$I$8:$I$31=X15)*('Game Board'!$F$8:$F$31=X13)*('Game Board'!$H$8:$H$31&lt;'Game Board'!$G$8:$G$31)*1)+SUMPRODUCT(('Game Board'!$F$8:$F$31=X15)*('Game Board'!$I$8:$I$31=X14)*('Game Board'!$G$8:$G$31&lt;'Game Board'!$H$8:$H$31)*1)+SUMPRODUCT(('Game Board'!$I$8:$I$31=X15)*('Game Board'!$F$8:$F$31=X14)*('Game Board'!$H$8:$H$31&lt;'Game Board'!$G$8:$G$31)*1)</f>
        <v>0</v>
      </c>
      <c r="AO15" s="341">
        <f>SUMIFS('Game Board'!$G$8:$G$31,'Game Board'!$F$8:$F$31,X15,'Game Board'!$I$8:$I$31,X13)+SUMIFS('Game Board'!$G$8:$G$31,'Game Board'!$F$8:$F$31,X15,'Game Board'!$I$8:$I$31,X14)+SUMIFS('Game Board'!$H$8:$H$31,'Game Board'!$I$8:$I$31,X15,'Game Board'!$F$8:$F$31,X13)+SUMIFS('Game Board'!$H$8:$H$31,'Game Board'!$I$8:$I$31,X15,'Game Board'!$F$8:$F$31,X14)</f>
        <v>0</v>
      </c>
      <c r="AP15" s="341">
        <f>SUMIFS('Game Board'!$G$8:$G$31,'Game Board'!$F$8:$F$31,X15,'Game Board'!$I$8:$I$31,X13)+SUMIFS('Game Board'!$G$8:$G$31,'Game Board'!$F$8:$F$31,X15,'Game Board'!$I$8:$I$31,X14)+SUMIFS('Game Board'!$H$8:$H$31,'Game Board'!$I$8:$I$31,X15,'Game Board'!$F$8:$F$31,X13)+SUMIFS('Game Board'!$H$8:$H$31,'Game Board'!$I$8:$I$31,X15,'Game Board'!$F$8:$F$31,X14)</f>
        <v>0</v>
      </c>
      <c r="AQ15" s="341">
        <f t="shared" si="195"/>
        <v>0</v>
      </c>
      <c r="AR15" s="341">
        <f t="shared" si="196"/>
        <v>0</v>
      </c>
      <c r="AS15" s="341">
        <f t="shared" ref="AS15" si="1868">IF(X15&lt;&gt;"",SUMPRODUCT((V12:V15=V15)*(AR12:AR15&gt;AR15)*1),0)</f>
        <v>0</v>
      </c>
      <c r="AT15" s="341">
        <f t="shared" ref="AT15" si="1869">IF(X15&lt;&gt;"",SUMPRODUCT((AS12:AS15=AS15)*(AQ12:AQ15&gt;AQ15)*1),0)</f>
        <v>0</v>
      </c>
      <c r="AU15" s="341">
        <f t="shared" si="197"/>
        <v>0</v>
      </c>
      <c r="AV15" s="341">
        <f t="shared" ref="AV15" si="1870">IF(X15&lt;&gt;"",SUMPRODUCT((AU12:AU15=AU15)*(AS12:AS15=AS15)*(AO12:AO15&gt;AO15)*1),0)</f>
        <v>0</v>
      </c>
      <c r="AW15" s="341">
        <f t="shared" si="198"/>
        <v>1</v>
      </c>
      <c r="AX15" s="341">
        <f>SUMPRODUCT(('Game Board'!$F$8:$F$31=Y15)*('Game Board'!$I$8:$I$31=Y14)*('Game Board'!$G$8:$G$31&gt;'Game Board'!$H$8:$H$31)*1)+SUMPRODUCT(('Game Board'!$I$8:$I$31=Y15)*('Game Board'!$F$8:$F$31=Y14)*('Game Board'!$H$8:$H$31&gt;'Game Board'!$G$8:$G$31)*1)</f>
        <v>0</v>
      </c>
      <c r="AY15" s="341">
        <f>SUMPRODUCT(('Game Board'!$F$8:$F$31=Y15)*('Game Board'!$I$8:$I$31=Y14)*('Game Board'!$G$8:$G$31='Game Board'!$H$8:$H$31)*1)+SUMPRODUCT(('Game Board'!$I$8:$I$31=Y15)*('Game Board'!$F$8:$F$31=Y14)*('Game Board'!$H$8:$H$31='Game Board'!$G$8:$G$31)*1)</f>
        <v>0</v>
      </c>
      <c r="AZ15" s="341">
        <f>SUMPRODUCT(('Game Board'!$F$8:$F$31=Y15)*('Game Board'!$I$8:$I$31=Y14)*('Game Board'!$G$8:$G$31&lt;'Game Board'!$H$8:$H$31)*1)+SUMPRODUCT(('Game Board'!$I$8:$I$31=Y15)*('Game Board'!$F$8:$F$31=Y14)*('Game Board'!$H$8:$H$31&lt;'Game Board'!$G$8:$G$31)*1)</f>
        <v>0</v>
      </c>
      <c r="BA15" s="341">
        <f>SUMIFS('Game Board'!$G$8:$G$31,'Game Board'!$F$8:$F$31,Y15,'Game Board'!$I$8:$I$31,Y14)+SUMIFS('Game Board'!$H$8:$H$31,'Game Board'!$I$8:$I$31,Y15,'Game Board'!$F$8:$F$31,Y14)</f>
        <v>0</v>
      </c>
      <c r="BB15" s="341">
        <f>SUMIFS('Game Board'!$G$8:$G$31,'Game Board'!$F$8:$F$31,Y15,'Game Board'!$I$8:$I$31,Y14)+SUMIFS('Game Board'!$H$8:$H$31,'Game Board'!$I$8:$I$31,Y15,'Game Board'!$F$8:$F$31,Y14)</f>
        <v>0</v>
      </c>
      <c r="BC15" s="341">
        <f t="shared" si="1646"/>
        <v>0</v>
      </c>
      <c r="BD15" s="341">
        <f t="shared" si="1647"/>
        <v>0</v>
      </c>
      <c r="BE15" s="341">
        <f t="shared" ref="BE15" si="1871">IF(Y15&lt;&gt;"",SUMPRODUCT((AH12:AH15=AH15)*(BD12:BD15&gt;BD15)*1),0)</f>
        <v>0</v>
      </c>
      <c r="BF15" s="341">
        <f t="shared" ref="BF15" si="1872">IF(Y15&lt;&gt;"",SUMPRODUCT((BE12:BE15=BE15)*(BC12:BC15&gt;BC15)*1),0)</f>
        <v>0</v>
      </c>
      <c r="BG15" s="341">
        <f t="shared" si="1650"/>
        <v>0</v>
      </c>
      <c r="BH15" s="341">
        <f t="shared" ref="BH15" si="1873">IF(Y15&lt;&gt;"",SUMPRODUCT((BG12:BG15=BG15)*(BE12:BE15=BE15)*(BA12:BA15&gt;BA15)*1),0)</f>
        <v>0</v>
      </c>
      <c r="BI15" s="341">
        <f t="shared" si="392"/>
        <v>1</v>
      </c>
      <c r="BJ15" s="341">
        <f>SUMPRODUCT((BI12:BI15=BI15)*(A12:A15&gt;A15)*1)</f>
        <v>3</v>
      </c>
      <c r="BK15" s="341">
        <f t="shared" si="199"/>
        <v>4</v>
      </c>
      <c r="BL15" s="341" t="str">
        <f t="shared" si="200"/>
        <v>Dominican Republic</v>
      </c>
      <c r="BM15" s="341">
        <f t="shared" ca="1" si="201"/>
        <v>0</v>
      </c>
      <c r="BN15" s="341">
        <f ca="1">SUMPRODUCT((OFFSET('Game Board'!$G$8:$G$31,0,BN$1)&lt;&gt;"")*(OFFSET('Game Board'!$F$8:$F$31,0,BN$1)=$C15)*(OFFSET('Game Board'!$G$8:$G$31,0,BN$1)&gt;OFFSET('Game Board'!$H$8:$H$31,0,BN$1))*1)+SUMPRODUCT((OFFSET('Game Board'!$G$8:$G$31,0,BN$1)&lt;&gt;"")*(OFFSET('Game Board'!$I$8:$I$31,0,BN$1)=$C15)*(OFFSET('Game Board'!$H$8:$H$31,0,BN$1)&gt;OFFSET('Game Board'!$G$8:$G$31,0,BN$1))*1)</f>
        <v>0</v>
      </c>
      <c r="BO15" s="341">
        <f ca="1">SUMPRODUCT((OFFSET('Game Board'!$G$8:$G$31,0,BN$1)&lt;&gt;"")*(OFFSET('Game Board'!$F$8:$F$31,0,BN$1)=$C15)*(OFFSET('Game Board'!$G$8:$G$31,0,BN$1)=OFFSET('Game Board'!$H$8:$H$31,0,BN$1))*1)+SUMPRODUCT((OFFSET('Game Board'!$G$8:$G$31,0,BN$1)&lt;&gt;"")*(OFFSET('Game Board'!$I$8:$I$31,0,BN$1)=$C15)*(OFFSET('Game Board'!$G$8:$G$31,0,BN$1)=OFFSET('Game Board'!$H$8:$H$31,0,BN$1))*1)</f>
        <v>0</v>
      </c>
      <c r="BP15" s="341">
        <f ca="1">SUMPRODUCT((OFFSET('Game Board'!$G$8:$G$31,0,BN$1)&lt;&gt;"")*(OFFSET('Game Board'!$F$8:$F$31,0,BN$1)=$C15)*(OFFSET('Game Board'!$G$8:$G$31,0,BN$1)&lt;OFFSET('Game Board'!$H$8:$H$31,0,BN$1))*1)+SUMPRODUCT((OFFSET('Game Board'!$G$8:$G$31,0,BN$1)&lt;&gt;"")*(OFFSET('Game Board'!$I$8:$I$31,0,BN$1)=$C15)*(OFFSET('Game Board'!$H$8:$H$31,0,BN$1)&lt;OFFSET('Game Board'!$G$8:$G$31,0,BN$1))*1)</f>
        <v>0</v>
      </c>
      <c r="BQ15" s="341">
        <f ca="1">SUMIF(OFFSET('Game Board'!$F$8:$F$31,0,BN$1),$C15,OFFSET('Game Board'!$G$8:$G$31,0,BN$1))+SUMIF(OFFSET('Game Board'!$I$8:$I$31,0,BN$1),$C15,OFFSET('Game Board'!$H$8:$H$31,0,BN$1))</f>
        <v>0</v>
      </c>
      <c r="BR15" s="341">
        <f ca="1">SUMIF(OFFSET('Game Board'!$F$8:$F$31,0,BN$1),$C15,OFFSET('Game Board'!$H$8:$H$31,0,BN$1))+SUMIF(OFFSET('Game Board'!$I$8:$I$31,0,BN$1),$C15,OFFSET('Game Board'!$G$8:$G$31,0,BN$1))</f>
        <v>0</v>
      </c>
      <c r="BS15" s="341">
        <f t="shared" ca="1" si="202"/>
        <v>0</v>
      </c>
      <c r="BT15" s="341">
        <f t="shared" ca="1" si="203"/>
        <v>0</v>
      </c>
      <c r="BU15" s="341">
        <f t="shared" ca="1" si="204"/>
        <v>5</v>
      </c>
      <c r="BV15" s="341">
        <f>'Tournament Setup'!$F17</f>
        <v>0</v>
      </c>
      <c r="BW15" s="341">
        <f ca="1">RANK(BT15,BT12:BT15)</f>
        <v>1</v>
      </c>
      <c r="BX15" s="341">
        <f ca="1">SUMPRODUCT((BW12:BW15=BW15)*(BS12:BS15&gt;BS15)*1)</f>
        <v>0</v>
      </c>
      <c r="BY15" s="341">
        <f t="shared" ca="1" si="205"/>
        <v>1</v>
      </c>
      <c r="BZ15" s="341">
        <f ca="1">SUMPRODUCT((BW12:BW15=BW15)*(BS12:BS15=BS15)*(BQ12:BQ15&gt;BQ15)*1)</f>
        <v>0</v>
      </c>
      <c r="CA15" s="341">
        <f t="shared" ca="1" si="206"/>
        <v>1</v>
      </c>
      <c r="CB15" s="341">
        <f ca="1">RANK(CA15,CA12:CA15,1)+COUNTIF(CA12:CA15,CA15)-1</f>
        <v>4</v>
      </c>
      <c r="CC15" s="341">
        <v>4</v>
      </c>
      <c r="CD15" s="341" t="str">
        <f t="shared" ref="CD15" ca="1" si="1874">INDEX(BL12:BL15,MATCH(CC15,CB12:CB15,0),0)</f>
        <v>Dominican Republic</v>
      </c>
      <c r="CE15" s="341">
        <f ca="1">INDEX(CA12:CA15,MATCH(CD15,BL12:BL15,0),0)</f>
        <v>1</v>
      </c>
      <c r="CF15" s="341" t="str">
        <f t="shared" ca="1" si="1653"/>
        <v>Dominican Republic</v>
      </c>
      <c r="CG15" s="341" t="str">
        <f t="shared" ref="CG15" ca="1" si="1875">IF(AND(CG14&lt;&gt;"",CE15=2),CD15,"")</f>
        <v/>
      </c>
      <c r="CH15" s="341" t="str">
        <f t="shared" ref="CH15" ca="1" si="1876">IF(AND(CH14&lt;&gt;"",CE15=3),CD15,"")</f>
        <v/>
      </c>
      <c r="CI15" s="341">
        <f ca="1">SUMPRODUCT((OFFSET('Game Board'!$F$8:$F$31,0,BN$1)=CF15)*(OFFSET('Game Board'!$I$8:$I$31,0,BN$1)=CF12)*(OFFSET('Game Board'!$G$8:$G$31,0,BN$1)&gt;OFFSET('Game Board'!$H$8:$H$31,0,BN$1))*1)+SUMPRODUCT((OFFSET('Game Board'!$I$8:$I$31,0,BN$1)=CF15)*(OFFSET('Game Board'!$F$8:$F$31,0,BN$1)=CF12)*(OFFSET('Game Board'!$H$8:$H$31,0,BN$1)&gt;OFFSET('Game Board'!$G$8:$G$31,0,BN$1))*1)+SUMPRODUCT((OFFSET('Game Board'!$F$8:$F$31,0,BN$1)=CF15)*(OFFSET('Game Board'!$I$8:$I$31,0,BN$1)=CF13)*(OFFSET('Game Board'!$G$8:$G$31,0,BN$1)&gt;OFFSET('Game Board'!$H$8:$H$31,0,BN$1))*1)+SUMPRODUCT((OFFSET('Game Board'!$I$8:$I$31,0,BN$1)=CF15)*(OFFSET('Game Board'!$F$8:$F$31,0,BN$1)=CF13)*(OFFSET('Game Board'!$H$8:$H$31,0,BN$1)&gt;OFFSET('Game Board'!$G$8:$G$31,0,BN$1))*1)+SUMPRODUCT((OFFSET('Game Board'!$F$8:$F$31,0,BN$1)=CF15)*(OFFSET('Game Board'!$I$8:$I$31,0,BN$1)=CF14)*(OFFSET('Game Board'!$G$8:$G$31,0,BN$1)&gt;OFFSET('Game Board'!$H$8:$H$31,0,BN$1))*1)+SUMPRODUCT((OFFSET('Game Board'!$I$8:$I$31,0,BN$1)=CF15)*(OFFSET('Game Board'!$F$8:$F$31,0,BN$1)=CF14)*(OFFSET('Game Board'!$H$8:$H$31,0,BN$1)&gt;OFFSET('Game Board'!$G$8:$G$31,0,BN$1))*1)</f>
        <v>0</v>
      </c>
      <c r="CJ15" s="341">
        <f ca="1">SUMPRODUCT((OFFSET('Game Board'!$F$8:$F$31,0,BN$1)=CF15)*(OFFSET('Game Board'!$I$8:$I$31,0,BN$1)=CF12)*(OFFSET('Game Board'!$G$8:$G$31,0,BN$1)&gt;=OFFSET('Game Board'!$H$8:$H$31,0,BN$1))*1)+SUMPRODUCT((OFFSET('Game Board'!$I$8:$I$31,0,BN$1)=CF15)*(OFFSET('Game Board'!$F$8:$F$31,0,BN$1)=CF12)*(OFFSET('Game Board'!$G$8:$G$31,0,BN$1)=OFFSET('Game Board'!$H$8:$H$31,0,BN$1))*1)+SUMPRODUCT((OFFSET('Game Board'!$F$8:$F$31,0,BN$1)=CF15)*(OFFSET('Game Board'!$I$8:$I$31,0,BN$1)=CF13)*(OFFSET('Game Board'!$G$8:$G$31,0,BN$1)=OFFSET('Game Board'!$H$8:$H$31,0,BN$1))*1)+SUMPRODUCT((OFFSET('Game Board'!$I$8:$I$31,0,BN$1)=CF15)*(OFFSET('Game Board'!$F$8:$F$31,0,BN$1)=CF13)*(OFFSET('Game Board'!$G$8:$G$31,0,BN$1)=OFFSET('Game Board'!$H$8:$H$31,0,BN$1))*1)+SUMPRODUCT((OFFSET('Game Board'!$F$8:$F$31,0,BN$1)=CF15)*(OFFSET('Game Board'!$I$8:$I$31,0,BN$1)=CF14)*(OFFSET('Game Board'!$G$8:$G$31,0,BN$1)=OFFSET('Game Board'!$H$8:$H$31,0,BN$1))*1)+SUMPRODUCT((OFFSET('Game Board'!$I$8:$I$31,0,BN$1)=CF15)*(OFFSET('Game Board'!$F$8:$F$31,0,BN$1)=CF14)*(OFFSET('Game Board'!$G$8:$G$31,0,BN$1)=OFFSET('Game Board'!$H$8:$H$31,0,BN$1))*1)</f>
        <v>3</v>
      </c>
      <c r="CK15" s="341">
        <f ca="1">SUMPRODUCT((OFFSET('Game Board'!$F$8:$F$31,0,BN$1)=CF15)*(OFFSET('Game Board'!$I$8:$I$31,0,BN$1)=CF12)*(OFFSET('Game Board'!$G$8:$G$31,0,BN$1)&lt;OFFSET('Game Board'!$H$8:$H$31,0,BN$1))*1)+SUMPRODUCT((OFFSET('Game Board'!$I$8:$I$31,0,BN$1)=CF15)*(OFFSET('Game Board'!$F$8:$F$31,0,BN$1)=CF12)*(OFFSET('Game Board'!$H$8:$H$31,0,BN$1)&lt;OFFSET('Game Board'!$G$8:$G$31,0,BN$1))*1)+SUMPRODUCT((OFFSET('Game Board'!$F$8:$F$31,0,BN$1)=CF15)*(OFFSET('Game Board'!$I$8:$I$31,0,BN$1)=CF13)*(OFFSET('Game Board'!$G$8:$G$31,0,BN$1)&lt;OFFSET('Game Board'!$H$8:$H$31,0,BN$1))*1)+SUMPRODUCT((OFFSET('Game Board'!$I$8:$I$31,0,BN$1)=CF15)*(OFFSET('Game Board'!$F$8:$F$31,0,BN$1)=CF13)*(OFFSET('Game Board'!$H$8:$H$31,0,BN$1)&lt;OFFSET('Game Board'!$G$8:$G$31,0,BN$1))*1)+SUMPRODUCT((OFFSET('Game Board'!$F$8:$F$31,0,BN$1)=CF15)*(OFFSET('Game Board'!$I$8:$I$31,0,BN$1)=CF14)*(OFFSET('Game Board'!$G$8:$G$31,0,BN$1)&lt;OFFSET('Game Board'!$H$8:$H$31,0,BN$1))*1)+SUMPRODUCT((OFFSET('Game Board'!$I$8:$I$31,0,BN$1)=CF15)*(OFFSET('Game Board'!$F$8:$F$31,0,BN$1)=CF14)*(OFFSET('Game Board'!$H$8:$H$31,0,BN$1)&lt;OFFSET('Game Board'!$G$8:$G$31,0,BN$1))*1)</f>
        <v>0</v>
      </c>
      <c r="CL15" s="341">
        <f ca="1">SUMIFS(OFFSET('Game Board'!$G$8:$G$31,0,BN$1),OFFSET('Game Board'!$F$8:$F$31,0,BN$1),CF15,OFFSET('Game Board'!$I$8:$I$31,0,BN$1),CF12)+SUMIFS(OFFSET('Game Board'!$G$8:$G$31,0,BN$1),OFFSET('Game Board'!$F$8:$F$31,0,BN$1),CF15,OFFSET('Game Board'!$I$8:$I$31,0,BN$1),CF13)+SUMIFS(OFFSET('Game Board'!$G$8:$G$31,0,BN$1),OFFSET('Game Board'!$F$8:$F$31,0,BN$1),CF15,OFFSET('Game Board'!$I$8:$I$31,0,BN$1),CF14)+SUMIFS(OFFSET('Game Board'!$H$8:$H$31,0,BN$1),OFFSET('Game Board'!$I$8:$I$31,0,BN$1),CF15,OFFSET('Game Board'!$F$8:$F$31,0,BN$1),CF12)+SUMIFS(OFFSET('Game Board'!$H$8:$H$31,0,BN$1),OFFSET('Game Board'!$I$8:$I$31,0,BN$1),CF15,OFFSET('Game Board'!$F$8:$F$31,0,BN$1),CF13)+SUMIFS(OFFSET('Game Board'!$H$8:$H$31,0,BN$1),OFFSET('Game Board'!$I$8:$I$31,0,BN$1),CF15,OFFSET('Game Board'!$F$8:$F$31,0,BN$1),CF14)</f>
        <v>0</v>
      </c>
      <c r="CM15" s="341">
        <f ca="1">SUMIFS(OFFSET('Game Board'!$H$8:$H$31,0,BN$1),OFFSET('Game Board'!$F$8:$F$31,0,BN$1),CF15,OFFSET('Game Board'!$I$8:$I$31,0,BN$1),CF12)+SUMIFS(OFFSET('Game Board'!$H$8:$H$31,0,BN$1),OFFSET('Game Board'!$F$8:$F$31,0,BN$1),CF15,OFFSET('Game Board'!$I$8:$I$31,0,BN$1),CF13)+SUMIFS(OFFSET('Game Board'!$H$8:$H$31,0,BN$1),OFFSET('Game Board'!$F$8:$F$31,0,BN$1),CF15,OFFSET('Game Board'!$I$8:$I$31,0,BN$1),CF14)+SUMIFS(OFFSET('Game Board'!$G$8:$G$31,0,BN$1),OFFSET('Game Board'!$I$8:$I$31,0,BN$1),CF15,OFFSET('Game Board'!$F$8:$F$31,0,BN$1),CF12)+SUMIFS(OFFSET('Game Board'!$G$8:$G$31,0,BN$1),OFFSET('Game Board'!$I$8:$I$31,0,BN$1),CF15,OFFSET('Game Board'!$F$8:$F$31,0,BN$1),CF13)+SUMIFS(OFFSET('Game Board'!$G$8:$G$31,0,BN$1),OFFSET('Game Board'!$I$8:$I$31,0,BN$1),CF15,OFFSET('Game Board'!$F$8:$F$31,0,BN$1),CF14)</f>
        <v>0</v>
      </c>
      <c r="CN15" s="341">
        <f t="shared" ca="1" si="207"/>
        <v>0</v>
      </c>
      <c r="CO15" s="341">
        <f t="shared" ca="1" si="208"/>
        <v>3</v>
      </c>
      <c r="CP15" s="341">
        <f t="shared" ref="CP15" ca="1" si="1877">IF(CF15&lt;&gt;"",SUMPRODUCT((CE12:CE15=CE15)*(CO12:CO15&gt;CO15)*1),0)</f>
        <v>0</v>
      </c>
      <c r="CQ15" s="341">
        <f t="shared" ref="CQ15" ca="1" si="1878">IF(CF15&lt;&gt;"",SUMPRODUCT((CP12:CP15=CP15)*(CN12:CN15&gt;CN15)*1),0)</f>
        <v>0</v>
      </c>
      <c r="CR15" s="341">
        <f t="shared" ca="1" si="1"/>
        <v>0</v>
      </c>
      <c r="CS15" s="341">
        <f t="shared" ref="CS15" ca="1" si="1879">IF(CF15&lt;&gt;"",SUMPRODUCT((CR12:CR15=CR15)*(CP12:CP15=CP15)*(CL12:CL15&gt;CL15)*1),0)</f>
        <v>0</v>
      </c>
      <c r="CT15" s="341">
        <f t="shared" ca="1" si="209"/>
        <v>1</v>
      </c>
      <c r="CU15" s="341">
        <f ca="1">SUMPRODUCT((OFFSET('Game Board'!$F$8:$F$31,0,BN$1)=CG15)*(OFFSET('Game Board'!$I$8:$I$31,0,BN$1)=CG13)*(OFFSET('Game Board'!$G$8:$G$31,0,BN$1)&gt;OFFSET('Game Board'!$H$8:$H$31,0,BN$1))*1)+SUMPRODUCT((OFFSET('Game Board'!$I$8:$I$31,0,BN$1)=CG15)*(OFFSET('Game Board'!$F$8:$F$31,0,BN$1)=CG13)*(OFFSET('Game Board'!$H$8:$H$31,0,BN$1)&gt;OFFSET('Game Board'!$G$8:$G$31,0,BN$1))*1)+SUMPRODUCT((OFFSET('Game Board'!$F$8:$F$31,0,BN$1)=CG15)*(OFFSET('Game Board'!$I$8:$I$31,0,BN$1)=CG14)*(OFFSET('Game Board'!$G$8:$G$31,0,BN$1)&gt;OFFSET('Game Board'!$H$8:$H$31,0,BN$1))*1)+SUMPRODUCT((OFFSET('Game Board'!$I$8:$I$31,0,BN$1)=CG15)*(OFFSET('Game Board'!$F$8:$F$31,0,BN$1)=CG14)*(OFFSET('Game Board'!$H$8:$H$31,0,BN$1)&gt;OFFSET('Game Board'!$G$8:$G$31,0,BN$1))*1)</f>
        <v>0</v>
      </c>
      <c r="CV15" s="341">
        <f ca="1">SUMPRODUCT((OFFSET('Game Board'!$F$8:$F$31,0,BN$1)=CG15)*(OFFSET('Game Board'!$I$8:$I$31,0,BN$1)=CG13)*(OFFSET('Game Board'!$G$8:$G$31,0,BN$1)=OFFSET('Game Board'!$H$8:$H$31,0,BN$1))*1)+SUMPRODUCT((OFFSET('Game Board'!$I$8:$I$31,0,BN$1)=CG15)*(OFFSET('Game Board'!$F$8:$F$31,0,BN$1)=CG13)*(OFFSET('Game Board'!$G$8:$G$31,0,BN$1)=OFFSET('Game Board'!$H$8:$H$31,0,BN$1))*1)+SUMPRODUCT((OFFSET('Game Board'!$F$8:$F$31,0,BN$1)=CG15)*(OFFSET('Game Board'!$I$8:$I$31,0,BN$1)=CG14)*(OFFSET('Game Board'!$G$8:$G$31,0,BN$1)=OFFSET('Game Board'!$H$8:$H$31,0,BN$1))*1)+SUMPRODUCT((OFFSET('Game Board'!$I$8:$I$31,0,BN$1)=CG15)*(OFFSET('Game Board'!$F$8:$F$31,0,BN$1)=CG14)*(OFFSET('Game Board'!$G$8:$G$31,0,BN$1)=OFFSET('Game Board'!$H$8:$H$31,0,BN$1))*1)</f>
        <v>0</v>
      </c>
      <c r="CW15" s="341">
        <f ca="1">SUMPRODUCT((OFFSET('Game Board'!$F$8:$F$31,0,BN$1)=CG15)*(OFFSET('Game Board'!$I$8:$I$31,0,BN$1)=CG13)*(OFFSET('Game Board'!$G$8:$G$31,0,BN$1)&lt;OFFSET('Game Board'!$H$8:$H$31,0,BN$1))*1)+SUMPRODUCT((OFFSET('Game Board'!$I$8:$I$31,0,BN$1)=CG15)*(OFFSET('Game Board'!$F$8:$F$31,0,BN$1)=CG13)*(OFFSET('Game Board'!$H$8:$H$31,0,BN$1)&lt;OFFSET('Game Board'!$G$8:$G$31,0,BN$1))*1)+SUMPRODUCT((OFFSET('Game Board'!$F$8:$F$31,0,BN$1)=CG15)*(OFFSET('Game Board'!$I$8:$I$31,0,BN$1)=CG14)*(OFFSET('Game Board'!$G$8:$G$31,0,BN$1)&lt;OFFSET('Game Board'!$H$8:$H$31,0,BN$1))*1)+SUMPRODUCT((OFFSET('Game Board'!$I$8:$I$31,0,BN$1)=CG15)*(OFFSET('Game Board'!$F$8:$F$31,0,BN$1)=CG14)*(OFFSET('Game Board'!$H$8:$H$31,0,BN$1)&lt;OFFSET('Game Board'!$G$8:$G$31,0,BN$1))*1)</f>
        <v>0</v>
      </c>
      <c r="CX15" s="341">
        <f ca="1">SUMIFS(OFFSET('Game Board'!$G$8:$G$31,0,BN$1),OFFSET('Game Board'!$F$8:$F$31,0,BN$1),CG15,OFFSET('Game Board'!$I$8:$I$31,0,BN$1),CG13)+SUMIFS(OFFSET('Game Board'!$G$8:$G$31,0,BN$1),OFFSET('Game Board'!$F$8:$F$31,0,BN$1),CG15,OFFSET('Game Board'!$I$8:$I$31,0,BN$1),CG14)+SUMIFS(OFFSET('Game Board'!$H$8:$H$31,0,BN$1),OFFSET('Game Board'!$I$8:$I$31,0,BN$1),CG15,OFFSET('Game Board'!$F$8:$F$31,0,BN$1),CG13)+SUMIFS(OFFSET('Game Board'!$H$8:$H$31,0,BN$1),OFFSET('Game Board'!$I$8:$I$31,0,BN$1),CG15,OFFSET('Game Board'!$F$8:$F$31,0,BN$1),CG14)</f>
        <v>0</v>
      </c>
      <c r="CY15" s="341">
        <f ca="1">SUMIFS(OFFSET('Game Board'!$G$8:$G$31,0,BN$1),OFFSET('Game Board'!$F$8:$F$31,0,BN$1),CG15,OFFSET('Game Board'!$I$8:$I$31,0,BN$1),CG13)+SUMIFS(OFFSET('Game Board'!$G$8:$G$31,0,BN$1),OFFSET('Game Board'!$F$8:$F$31,0,BN$1),CG15,OFFSET('Game Board'!$I$8:$I$31,0,BN$1),CG14)+SUMIFS(OFFSET('Game Board'!$H$8:$H$31,0,BN$1),OFFSET('Game Board'!$I$8:$I$31,0,BN$1),CG15,OFFSET('Game Board'!$F$8:$F$31,0,BN$1),CG13)+SUMIFS(OFFSET('Game Board'!$H$8:$H$31,0,BN$1),OFFSET('Game Board'!$I$8:$I$31,0,BN$1),CG15,OFFSET('Game Board'!$F$8:$F$31,0,BN$1),CG14)</f>
        <v>0</v>
      </c>
      <c r="CZ15" s="341">
        <f t="shared" ca="1" si="210"/>
        <v>0</v>
      </c>
      <c r="DA15" s="341">
        <f t="shared" ca="1" si="211"/>
        <v>0</v>
      </c>
      <c r="DB15" s="341">
        <f t="shared" ref="DB15" ca="1" si="1880">IF(CG15&lt;&gt;"",SUMPRODUCT((CE12:CE15=CE15)*(DA12:DA15&gt;DA15)*1),0)</f>
        <v>0</v>
      </c>
      <c r="DC15" s="341">
        <f t="shared" ref="DC15" ca="1" si="1881">IF(CG15&lt;&gt;"",SUMPRODUCT((DB12:DB15=DB15)*(CZ12:CZ15&gt;CZ15)*1),0)</f>
        <v>0</v>
      </c>
      <c r="DD15" s="341">
        <f t="shared" ca="1" si="212"/>
        <v>0</v>
      </c>
      <c r="DE15" s="341">
        <f t="shared" ref="DE15" ca="1" si="1882">IF(CG15&lt;&gt;"",SUMPRODUCT((DD12:DD15=DD15)*(DB12:DB15=DB15)*(CX12:CX15&gt;CX15)*1),0)</f>
        <v>0</v>
      </c>
      <c r="DF15" s="341">
        <f t="shared" ca="1" si="213"/>
        <v>1</v>
      </c>
      <c r="DG15" s="341">
        <f ca="1">SUMPRODUCT((OFFSET('Game Board'!$F$8:$F$31,0,BN$1)=CH15)*(OFFSET('Game Board'!$I$8:$I$31,0,BN$1)=CH14)*(OFFSET('Game Board'!$G$8:$G$31,0,BN$1)&gt;OFFSET('Game Board'!$H$8:$H$31,0,BN$1))*1)+SUMPRODUCT((OFFSET('Game Board'!$I$8:$I$31,0,BN$1)=CH15)*(OFFSET('Game Board'!$F$8:$F$31,0,BN$1)=CH14)*(OFFSET('Game Board'!$H$8:$H$31,0,BN$1)&gt;OFFSET('Game Board'!$G$8:$G$31,0,BN$1))*1)</f>
        <v>0</v>
      </c>
      <c r="DH15" s="341">
        <f ca="1">SUMPRODUCT((OFFSET('Game Board'!$F$8:$F$31,0,BN$1)=CH15)*(OFFSET('Game Board'!$I$8:$I$31,0,BN$1)=CH14)*(OFFSET('Game Board'!$G$8:$G$31,0,BN$1)=OFFSET('Game Board'!$H$8:$H$31,0,BN$1))*1)+SUMPRODUCT((OFFSET('Game Board'!$I$8:$I$31,0,BN$1)=CH15)*(OFFSET('Game Board'!$F$8:$F$31,0,BN$1)=CH14)*(OFFSET('Game Board'!$H$8:$H$31,0,BN$1)=OFFSET('Game Board'!$G$8:$G$31,0,BN$1))*1)</f>
        <v>0</v>
      </c>
      <c r="DI15" s="341">
        <f ca="1">SUMPRODUCT((OFFSET('Game Board'!$F$8:$F$31,0,BN$1)=CH15)*(OFFSET('Game Board'!$I$8:$I$31,0,BN$1)=CH14)*(OFFSET('Game Board'!$G$8:$G$31,0,BN$1)&lt;OFFSET('Game Board'!$H$8:$H$31,0,BN$1))*1)+SUMPRODUCT((OFFSET('Game Board'!$I$8:$I$31,0,BN$1)=CH15)*(OFFSET('Game Board'!$F$8:$F$31,0,BN$1)=CH14)*(OFFSET('Game Board'!$H$8:$H$31,0,BN$1)&lt;OFFSET('Game Board'!$G$8:$G$31,0,BN$1))*1)</f>
        <v>0</v>
      </c>
      <c r="DJ15" s="341">
        <f ca="1">SUMIFS(OFFSET('Game Board'!$G$8:$G$31,0,BN$1),OFFSET('Game Board'!$F$8:$F$31,0,BN$1),CH15,OFFSET('Game Board'!$I$8:$I$31,0,BN$1),CH14)+SUMIFS(OFFSET('Game Board'!$H$8:$H$31,0,BN$1),OFFSET('Game Board'!$I$8:$I$31,0,BN$1),CH15,OFFSET('Game Board'!$F$8:$F$31,0,BN$1),CH14)</f>
        <v>0</v>
      </c>
      <c r="DK15" s="341">
        <f ca="1">SUMIFS(OFFSET('Game Board'!$G$8:$G$31,0,BN$1),OFFSET('Game Board'!$F$8:$F$31,0,BN$1),CH15,OFFSET('Game Board'!$I$8:$I$31,0,BN$1),CH14)+SUMIFS(OFFSET('Game Board'!$H$8:$H$31,0,BN$1),OFFSET('Game Board'!$I$8:$I$31,0,BN$1),CH15,OFFSET('Game Board'!$F$8:$F$31,0,BN$1),CH14)</f>
        <v>0</v>
      </c>
      <c r="DL15" s="341">
        <f t="shared" ca="1" si="1662"/>
        <v>0</v>
      </c>
      <c r="DM15" s="341">
        <f t="shared" ca="1" si="1663"/>
        <v>0</v>
      </c>
      <c r="DN15" s="341">
        <f t="shared" ref="DN15" ca="1" si="1883">IF(CH15&lt;&gt;"",SUMPRODUCT((CQ12:CQ15=CQ15)*(DM12:DM15&gt;DM15)*1),0)</f>
        <v>0</v>
      </c>
      <c r="DO15" s="341">
        <f t="shared" ref="DO15" ca="1" si="1884">IF(CH15&lt;&gt;"",SUMPRODUCT((DN12:DN15=DN15)*(DL12:DL15&gt;DL15)*1),0)</f>
        <v>0</v>
      </c>
      <c r="DP15" s="341">
        <f t="shared" ca="1" si="1666"/>
        <v>0</v>
      </c>
      <c r="DQ15" s="341">
        <f t="shared" ref="DQ15" ca="1" si="1885">IF(CH15&lt;&gt;"",SUMPRODUCT((DP12:DP15=DP15)*(DN12:DN15=DN15)*(DJ12:DJ15&gt;DJ15)*1),0)</f>
        <v>0</v>
      </c>
      <c r="DR15" s="341">
        <f t="shared" ca="1" si="395"/>
        <v>1</v>
      </c>
      <c r="DS15" s="341">
        <f t="shared" ref="DS15" ca="1" si="1886">SUMPRODUCT((DR12:DR15=DR15)*(BU12:BU15&gt;BU15)*1)</f>
        <v>3</v>
      </c>
      <c r="DT15" s="341">
        <f t="shared" ca="1" si="214"/>
        <v>4</v>
      </c>
      <c r="DU15" s="341" t="str">
        <f t="shared" si="215"/>
        <v>Dominican Republic</v>
      </c>
      <c r="DV15" s="341">
        <f t="shared" ca="1" si="216"/>
        <v>0</v>
      </c>
      <c r="DW15" s="341">
        <f ca="1">SUMPRODUCT((OFFSET('Game Board'!$G$8:$G$31,0,DW$1)&lt;&gt;"")*(OFFSET('Game Board'!$F$8:$F$31,0,DW$1)=$C15)*(OFFSET('Game Board'!$G$8:$G$31,0,DW$1)&gt;OFFSET('Game Board'!$H$8:$H$31,0,DW$1))*1)+SUMPRODUCT((OFFSET('Game Board'!$G$8:$G$31,0,DW$1)&lt;&gt;"")*(OFFSET('Game Board'!$I$8:$I$31,0,DW$1)=$C15)*(OFFSET('Game Board'!$H$8:$H$31,0,DW$1)&gt;OFFSET('Game Board'!$G$8:$G$31,0,DW$1))*1)</f>
        <v>0</v>
      </c>
      <c r="DX15" s="341">
        <f ca="1">SUMPRODUCT((OFFSET('Game Board'!$G$8:$G$31,0,DW$1)&lt;&gt;"")*(OFFSET('Game Board'!$F$8:$F$31,0,DW$1)=$C15)*(OFFSET('Game Board'!$G$8:$G$31,0,DW$1)=OFFSET('Game Board'!$H$8:$H$31,0,DW$1))*1)+SUMPRODUCT((OFFSET('Game Board'!$G$8:$G$31,0,DW$1)&lt;&gt;"")*(OFFSET('Game Board'!$I$8:$I$31,0,DW$1)=$C15)*(OFFSET('Game Board'!$G$8:$G$31,0,DW$1)=OFFSET('Game Board'!$H$8:$H$31,0,DW$1))*1)</f>
        <v>0</v>
      </c>
      <c r="DY15" s="341">
        <f ca="1">SUMPRODUCT((OFFSET('Game Board'!$G$8:$G$31,0,DW$1)&lt;&gt;"")*(OFFSET('Game Board'!$F$8:$F$31,0,DW$1)=$C15)*(OFFSET('Game Board'!$G$8:$G$31,0,DW$1)&lt;OFFSET('Game Board'!$H$8:$H$31,0,DW$1))*1)+SUMPRODUCT((OFFSET('Game Board'!$G$8:$G$31,0,DW$1)&lt;&gt;"")*(OFFSET('Game Board'!$I$8:$I$31,0,DW$1)=$C15)*(OFFSET('Game Board'!$H$8:$H$31,0,DW$1)&lt;OFFSET('Game Board'!$G$8:$G$31,0,DW$1))*1)</f>
        <v>0</v>
      </c>
      <c r="DZ15" s="341">
        <f ca="1">SUMIF(OFFSET('Game Board'!$F$8:$F$31,0,DW$1),$C15,OFFSET('Game Board'!$G$8:$G$31,0,DW$1))+SUMIF(OFFSET('Game Board'!$I$8:$I$31,0,DW$1),$C15,OFFSET('Game Board'!$H$8:$H$31,0,DW$1))</f>
        <v>0</v>
      </c>
      <c r="EA15" s="341">
        <f ca="1">SUMIF(OFFSET('Game Board'!$F$8:$F$31,0,DW$1),$C15,OFFSET('Game Board'!$H$8:$H$31,0,DW$1))+SUMIF(OFFSET('Game Board'!$I$8:$I$31,0,DW$1),$C15,OFFSET('Game Board'!$G$8:$G$31,0,DW$1))</f>
        <v>0</v>
      </c>
      <c r="EB15" s="341">
        <f t="shared" ca="1" si="217"/>
        <v>0</v>
      </c>
      <c r="EC15" s="341">
        <f t="shared" ca="1" si="218"/>
        <v>0</v>
      </c>
      <c r="ED15" s="341">
        <f t="shared" ca="1" si="219"/>
        <v>5</v>
      </c>
      <c r="EE15" s="341">
        <f>'Tournament Setup'!$F17</f>
        <v>0</v>
      </c>
      <c r="EF15" s="341">
        <f ca="1">RANK(EC15,EC12:EC15)</f>
        <v>1</v>
      </c>
      <c r="EG15" s="341">
        <f ca="1">SUMPRODUCT((EF12:EF15=EF15)*(EB12:EB15&gt;EB15)*1)</f>
        <v>0</v>
      </c>
      <c r="EH15" s="341">
        <f t="shared" ca="1" si="220"/>
        <v>1</v>
      </c>
      <c r="EI15" s="341">
        <f ca="1">SUMPRODUCT((EF12:EF15=EF15)*(EB12:EB15=EB15)*(DZ12:DZ15&gt;DZ15)*1)</f>
        <v>0</v>
      </c>
      <c r="EJ15" s="341">
        <f t="shared" ca="1" si="221"/>
        <v>1</v>
      </c>
      <c r="EK15" s="341">
        <f ca="1">RANK(EJ15,EJ12:EJ15,1)+COUNTIF(EJ12:EJ15,EJ15)-1</f>
        <v>4</v>
      </c>
      <c r="EL15" s="341">
        <v>4</v>
      </c>
      <c r="EM15" s="341" t="str">
        <f t="shared" ref="EM15" ca="1" si="1887">INDEX(DU12:DU15,MATCH(EL15,EK12:EK15,0),0)</f>
        <v>Dominican Republic</v>
      </c>
      <c r="EN15" s="341">
        <f ca="1">INDEX(EJ12:EJ15,MATCH(EM15,DU12:DU15,0),0)</f>
        <v>1</v>
      </c>
      <c r="EO15" s="341" t="str">
        <f t="shared" ca="1" si="1670"/>
        <v>Dominican Republic</v>
      </c>
      <c r="EP15" s="341" t="str">
        <f t="shared" ref="EP15" ca="1" si="1888">IF(AND(EP14&lt;&gt;"",EN15=2),EM15,"")</f>
        <v/>
      </c>
      <c r="EQ15" s="341" t="str">
        <f t="shared" ref="EQ15" ca="1" si="1889">IF(AND(EQ14&lt;&gt;"",EN15=3),EM15,"")</f>
        <v/>
      </c>
      <c r="ER15" s="341">
        <f ca="1">SUMPRODUCT((OFFSET('Game Board'!$F$8:$F$31,0,DW$1)=EO15)*(OFFSET('Game Board'!$I$8:$I$31,0,DW$1)=EO12)*(OFFSET('Game Board'!$G$8:$G$31,0,DW$1)&gt;OFFSET('Game Board'!$H$8:$H$31,0,DW$1))*1)+SUMPRODUCT((OFFSET('Game Board'!$I$8:$I$31,0,DW$1)=EO15)*(OFFSET('Game Board'!$F$8:$F$31,0,DW$1)=EO12)*(OFFSET('Game Board'!$H$8:$H$31,0,DW$1)&gt;OFFSET('Game Board'!$G$8:$G$31,0,DW$1))*1)+SUMPRODUCT((OFFSET('Game Board'!$F$8:$F$31,0,DW$1)=EO15)*(OFFSET('Game Board'!$I$8:$I$31,0,DW$1)=EO13)*(OFFSET('Game Board'!$G$8:$G$31,0,DW$1)&gt;OFFSET('Game Board'!$H$8:$H$31,0,DW$1))*1)+SUMPRODUCT((OFFSET('Game Board'!$I$8:$I$31,0,DW$1)=EO15)*(OFFSET('Game Board'!$F$8:$F$31,0,DW$1)=EO13)*(OFFSET('Game Board'!$H$8:$H$31,0,DW$1)&gt;OFFSET('Game Board'!$G$8:$G$31,0,DW$1))*1)+SUMPRODUCT((OFFSET('Game Board'!$F$8:$F$31,0,DW$1)=EO15)*(OFFSET('Game Board'!$I$8:$I$31,0,DW$1)=EO14)*(OFFSET('Game Board'!$G$8:$G$31,0,DW$1)&gt;OFFSET('Game Board'!$H$8:$H$31,0,DW$1))*1)+SUMPRODUCT((OFFSET('Game Board'!$I$8:$I$31,0,DW$1)=EO15)*(OFFSET('Game Board'!$F$8:$F$31,0,DW$1)=EO14)*(OFFSET('Game Board'!$H$8:$H$31,0,DW$1)&gt;OFFSET('Game Board'!$G$8:$G$31,0,DW$1))*1)</f>
        <v>0</v>
      </c>
      <c r="ES15" s="341">
        <f ca="1">SUMPRODUCT((OFFSET('Game Board'!$F$8:$F$31,0,DW$1)=EO15)*(OFFSET('Game Board'!$I$8:$I$31,0,DW$1)=EO12)*(OFFSET('Game Board'!$G$8:$G$31,0,DW$1)&gt;=OFFSET('Game Board'!$H$8:$H$31,0,DW$1))*1)+SUMPRODUCT((OFFSET('Game Board'!$I$8:$I$31,0,DW$1)=EO15)*(OFFSET('Game Board'!$F$8:$F$31,0,DW$1)=EO12)*(OFFSET('Game Board'!$G$8:$G$31,0,DW$1)=OFFSET('Game Board'!$H$8:$H$31,0,DW$1))*1)+SUMPRODUCT((OFFSET('Game Board'!$F$8:$F$31,0,DW$1)=EO15)*(OFFSET('Game Board'!$I$8:$I$31,0,DW$1)=EO13)*(OFFSET('Game Board'!$G$8:$G$31,0,DW$1)=OFFSET('Game Board'!$H$8:$H$31,0,DW$1))*1)+SUMPRODUCT((OFFSET('Game Board'!$I$8:$I$31,0,DW$1)=EO15)*(OFFSET('Game Board'!$F$8:$F$31,0,DW$1)=EO13)*(OFFSET('Game Board'!$G$8:$G$31,0,DW$1)=OFFSET('Game Board'!$H$8:$H$31,0,DW$1))*1)+SUMPRODUCT((OFFSET('Game Board'!$F$8:$F$31,0,DW$1)=EO15)*(OFFSET('Game Board'!$I$8:$I$31,0,DW$1)=EO14)*(OFFSET('Game Board'!$G$8:$G$31,0,DW$1)=OFFSET('Game Board'!$H$8:$H$31,0,DW$1))*1)+SUMPRODUCT((OFFSET('Game Board'!$I$8:$I$31,0,DW$1)=EO15)*(OFFSET('Game Board'!$F$8:$F$31,0,DW$1)=EO14)*(OFFSET('Game Board'!$G$8:$G$31,0,DW$1)=OFFSET('Game Board'!$H$8:$H$31,0,DW$1))*1)</f>
        <v>3</v>
      </c>
      <c r="ET15" s="341">
        <f ca="1">SUMPRODUCT((OFFSET('Game Board'!$F$8:$F$31,0,DW$1)=EO15)*(OFFSET('Game Board'!$I$8:$I$31,0,DW$1)=EO12)*(OFFSET('Game Board'!$G$8:$G$31,0,DW$1)&lt;OFFSET('Game Board'!$H$8:$H$31,0,DW$1))*1)+SUMPRODUCT((OFFSET('Game Board'!$I$8:$I$31,0,DW$1)=EO15)*(OFFSET('Game Board'!$F$8:$F$31,0,DW$1)=EO12)*(OFFSET('Game Board'!$H$8:$H$31,0,DW$1)&lt;OFFSET('Game Board'!$G$8:$G$31,0,DW$1))*1)+SUMPRODUCT((OFFSET('Game Board'!$F$8:$F$31,0,DW$1)=EO15)*(OFFSET('Game Board'!$I$8:$I$31,0,DW$1)=EO13)*(OFFSET('Game Board'!$G$8:$G$31,0,DW$1)&lt;OFFSET('Game Board'!$H$8:$H$31,0,DW$1))*1)+SUMPRODUCT((OFFSET('Game Board'!$I$8:$I$31,0,DW$1)=EO15)*(OFFSET('Game Board'!$F$8:$F$31,0,DW$1)=EO13)*(OFFSET('Game Board'!$H$8:$H$31,0,DW$1)&lt;OFFSET('Game Board'!$G$8:$G$31,0,DW$1))*1)+SUMPRODUCT((OFFSET('Game Board'!$F$8:$F$31,0,DW$1)=EO15)*(OFFSET('Game Board'!$I$8:$I$31,0,DW$1)=EO14)*(OFFSET('Game Board'!$G$8:$G$31,0,DW$1)&lt;OFFSET('Game Board'!$H$8:$H$31,0,DW$1))*1)+SUMPRODUCT((OFFSET('Game Board'!$I$8:$I$31,0,DW$1)=EO15)*(OFFSET('Game Board'!$F$8:$F$31,0,DW$1)=EO14)*(OFFSET('Game Board'!$H$8:$H$31,0,DW$1)&lt;OFFSET('Game Board'!$G$8:$G$31,0,DW$1))*1)</f>
        <v>0</v>
      </c>
      <c r="EU15" s="341">
        <f ca="1">SUMIFS(OFFSET('Game Board'!$G$8:$G$31,0,DW$1),OFFSET('Game Board'!$F$8:$F$31,0,DW$1),EO15,OFFSET('Game Board'!$I$8:$I$31,0,DW$1),EO12)+SUMIFS(OFFSET('Game Board'!$G$8:$G$31,0,DW$1),OFFSET('Game Board'!$F$8:$F$31,0,DW$1),EO15,OFFSET('Game Board'!$I$8:$I$31,0,DW$1),EO13)+SUMIFS(OFFSET('Game Board'!$G$8:$G$31,0,DW$1),OFFSET('Game Board'!$F$8:$F$31,0,DW$1),EO15,OFFSET('Game Board'!$I$8:$I$31,0,DW$1),EO14)+SUMIFS(OFFSET('Game Board'!$H$8:$H$31,0,DW$1),OFFSET('Game Board'!$I$8:$I$31,0,DW$1),EO15,OFFSET('Game Board'!$F$8:$F$31,0,DW$1),EO12)+SUMIFS(OFFSET('Game Board'!$H$8:$H$31,0,DW$1),OFFSET('Game Board'!$I$8:$I$31,0,DW$1),EO15,OFFSET('Game Board'!$F$8:$F$31,0,DW$1),EO13)+SUMIFS(OFFSET('Game Board'!$H$8:$H$31,0,DW$1),OFFSET('Game Board'!$I$8:$I$31,0,DW$1),EO15,OFFSET('Game Board'!$F$8:$F$31,0,DW$1),EO14)</f>
        <v>0</v>
      </c>
      <c r="EV15" s="341">
        <f ca="1">SUMIFS(OFFSET('Game Board'!$H$8:$H$31,0,DW$1),OFFSET('Game Board'!$F$8:$F$31,0,DW$1),EO15,OFFSET('Game Board'!$I$8:$I$31,0,DW$1),EO12)+SUMIFS(OFFSET('Game Board'!$H$8:$H$31,0,DW$1),OFFSET('Game Board'!$F$8:$F$31,0,DW$1),EO15,OFFSET('Game Board'!$I$8:$I$31,0,DW$1),EO13)+SUMIFS(OFFSET('Game Board'!$H$8:$H$31,0,DW$1),OFFSET('Game Board'!$F$8:$F$31,0,DW$1),EO15,OFFSET('Game Board'!$I$8:$I$31,0,DW$1),EO14)+SUMIFS(OFFSET('Game Board'!$G$8:$G$31,0,DW$1),OFFSET('Game Board'!$I$8:$I$31,0,DW$1),EO15,OFFSET('Game Board'!$F$8:$F$31,0,DW$1),EO12)+SUMIFS(OFFSET('Game Board'!$G$8:$G$31,0,DW$1),OFFSET('Game Board'!$I$8:$I$31,0,DW$1),EO15,OFFSET('Game Board'!$F$8:$F$31,0,DW$1),EO13)+SUMIFS(OFFSET('Game Board'!$G$8:$G$31,0,DW$1),OFFSET('Game Board'!$I$8:$I$31,0,DW$1),EO15,OFFSET('Game Board'!$F$8:$F$31,0,DW$1),EO14)</f>
        <v>0</v>
      </c>
      <c r="EW15" s="341">
        <f t="shared" ca="1" si="222"/>
        <v>0</v>
      </c>
      <c r="EX15" s="341">
        <f t="shared" ca="1" si="223"/>
        <v>3</v>
      </c>
      <c r="EY15" s="341">
        <f t="shared" ref="EY15" ca="1" si="1890">IF(EO15&lt;&gt;"",SUMPRODUCT((EN12:EN15=EN15)*(EX12:EX15&gt;EX15)*1),0)</f>
        <v>0</v>
      </c>
      <c r="EZ15" s="341">
        <f t="shared" ref="EZ15" ca="1" si="1891">IF(EO15&lt;&gt;"",SUMPRODUCT((EY12:EY15=EY15)*(EW12:EW15&gt;EW15)*1),0)</f>
        <v>0</v>
      </c>
      <c r="FA15" s="341">
        <f t="shared" ca="1" si="2"/>
        <v>0</v>
      </c>
      <c r="FB15" s="341">
        <f t="shared" ref="FB15" ca="1" si="1892">IF(EO15&lt;&gt;"",SUMPRODUCT((FA12:FA15=FA15)*(EY12:EY15=EY15)*(EU12:EU15&gt;EU15)*1),0)</f>
        <v>0</v>
      </c>
      <c r="FC15" s="341">
        <f t="shared" ca="1" si="224"/>
        <v>1</v>
      </c>
      <c r="FD15" s="341">
        <f ca="1">SUMPRODUCT((OFFSET('Game Board'!$F$8:$F$31,0,DW$1)=EP15)*(OFFSET('Game Board'!$I$8:$I$31,0,DW$1)=EP13)*(OFFSET('Game Board'!$G$8:$G$31,0,DW$1)&gt;OFFSET('Game Board'!$H$8:$H$31,0,DW$1))*1)+SUMPRODUCT((OFFSET('Game Board'!$I$8:$I$31,0,DW$1)=EP15)*(OFFSET('Game Board'!$F$8:$F$31,0,DW$1)=EP13)*(OFFSET('Game Board'!$H$8:$H$31,0,DW$1)&gt;OFFSET('Game Board'!$G$8:$G$31,0,DW$1))*1)+SUMPRODUCT((OFFSET('Game Board'!$F$8:$F$31,0,DW$1)=EP15)*(OFFSET('Game Board'!$I$8:$I$31,0,DW$1)=EP14)*(OFFSET('Game Board'!$G$8:$G$31,0,DW$1)&gt;OFFSET('Game Board'!$H$8:$H$31,0,DW$1))*1)+SUMPRODUCT((OFFSET('Game Board'!$I$8:$I$31,0,DW$1)=EP15)*(OFFSET('Game Board'!$F$8:$F$31,0,DW$1)=EP14)*(OFFSET('Game Board'!$H$8:$H$31,0,DW$1)&gt;OFFSET('Game Board'!$G$8:$G$31,0,DW$1))*1)</f>
        <v>0</v>
      </c>
      <c r="FE15" s="341">
        <f ca="1">SUMPRODUCT((OFFSET('Game Board'!$F$8:$F$31,0,DW$1)=EP15)*(OFFSET('Game Board'!$I$8:$I$31,0,DW$1)=EP13)*(OFFSET('Game Board'!$G$8:$G$31,0,DW$1)=OFFSET('Game Board'!$H$8:$H$31,0,DW$1))*1)+SUMPRODUCT((OFFSET('Game Board'!$I$8:$I$31,0,DW$1)=EP15)*(OFFSET('Game Board'!$F$8:$F$31,0,DW$1)=EP13)*(OFFSET('Game Board'!$G$8:$G$31,0,DW$1)=OFFSET('Game Board'!$H$8:$H$31,0,DW$1))*1)+SUMPRODUCT((OFFSET('Game Board'!$F$8:$F$31,0,DW$1)=EP15)*(OFFSET('Game Board'!$I$8:$I$31,0,DW$1)=EP14)*(OFFSET('Game Board'!$G$8:$G$31,0,DW$1)=OFFSET('Game Board'!$H$8:$H$31,0,DW$1))*1)+SUMPRODUCT((OFFSET('Game Board'!$I$8:$I$31,0,DW$1)=EP15)*(OFFSET('Game Board'!$F$8:$F$31,0,DW$1)=EP14)*(OFFSET('Game Board'!$G$8:$G$31,0,DW$1)=OFFSET('Game Board'!$H$8:$H$31,0,DW$1))*1)</f>
        <v>0</v>
      </c>
      <c r="FF15" s="341">
        <f ca="1">SUMPRODUCT((OFFSET('Game Board'!$F$8:$F$31,0,DW$1)=EP15)*(OFFSET('Game Board'!$I$8:$I$31,0,DW$1)=EP13)*(OFFSET('Game Board'!$G$8:$G$31,0,DW$1)&lt;OFFSET('Game Board'!$H$8:$H$31,0,DW$1))*1)+SUMPRODUCT((OFFSET('Game Board'!$I$8:$I$31,0,DW$1)=EP15)*(OFFSET('Game Board'!$F$8:$F$31,0,DW$1)=EP13)*(OFFSET('Game Board'!$H$8:$H$31,0,DW$1)&lt;OFFSET('Game Board'!$G$8:$G$31,0,DW$1))*1)+SUMPRODUCT((OFFSET('Game Board'!$F$8:$F$31,0,DW$1)=EP15)*(OFFSET('Game Board'!$I$8:$I$31,0,DW$1)=EP14)*(OFFSET('Game Board'!$G$8:$G$31,0,DW$1)&lt;OFFSET('Game Board'!$H$8:$H$31,0,DW$1))*1)+SUMPRODUCT((OFFSET('Game Board'!$I$8:$I$31,0,DW$1)=EP15)*(OFFSET('Game Board'!$F$8:$F$31,0,DW$1)=EP14)*(OFFSET('Game Board'!$H$8:$H$31,0,DW$1)&lt;OFFSET('Game Board'!$G$8:$G$31,0,DW$1))*1)</f>
        <v>0</v>
      </c>
      <c r="FG15" s="341">
        <f ca="1">SUMIFS(OFFSET('Game Board'!$G$8:$G$31,0,DW$1),OFFSET('Game Board'!$F$8:$F$31,0,DW$1),EP15,OFFSET('Game Board'!$I$8:$I$31,0,DW$1),EP13)+SUMIFS(OFFSET('Game Board'!$G$8:$G$31,0,DW$1),OFFSET('Game Board'!$F$8:$F$31,0,DW$1),EP15,OFFSET('Game Board'!$I$8:$I$31,0,DW$1),EP14)+SUMIFS(OFFSET('Game Board'!$H$8:$H$31,0,DW$1),OFFSET('Game Board'!$I$8:$I$31,0,DW$1),EP15,OFFSET('Game Board'!$F$8:$F$31,0,DW$1),EP13)+SUMIFS(OFFSET('Game Board'!$H$8:$H$31,0,DW$1),OFFSET('Game Board'!$I$8:$I$31,0,DW$1),EP15,OFFSET('Game Board'!$F$8:$F$31,0,DW$1),EP14)</f>
        <v>0</v>
      </c>
      <c r="FH15" s="341">
        <f ca="1">SUMIFS(OFFSET('Game Board'!$G$8:$G$31,0,DW$1),OFFSET('Game Board'!$F$8:$F$31,0,DW$1),EP15,OFFSET('Game Board'!$I$8:$I$31,0,DW$1),EP13)+SUMIFS(OFFSET('Game Board'!$G$8:$G$31,0,DW$1),OFFSET('Game Board'!$F$8:$F$31,0,DW$1),EP15,OFFSET('Game Board'!$I$8:$I$31,0,DW$1),EP14)+SUMIFS(OFFSET('Game Board'!$H$8:$H$31,0,DW$1),OFFSET('Game Board'!$I$8:$I$31,0,DW$1),EP15,OFFSET('Game Board'!$F$8:$F$31,0,DW$1),EP13)+SUMIFS(OFFSET('Game Board'!$H$8:$H$31,0,DW$1),OFFSET('Game Board'!$I$8:$I$31,0,DW$1),EP15,OFFSET('Game Board'!$F$8:$F$31,0,DW$1),EP14)</f>
        <v>0</v>
      </c>
      <c r="FI15" s="341">
        <f t="shared" ca="1" si="225"/>
        <v>0</v>
      </c>
      <c r="FJ15" s="341">
        <f t="shared" ca="1" si="226"/>
        <v>0</v>
      </c>
      <c r="FK15" s="341">
        <f t="shared" ref="FK15" ca="1" si="1893">IF(EP15&lt;&gt;"",SUMPRODUCT((EN12:EN15=EN15)*(FJ12:FJ15&gt;FJ15)*1),0)</f>
        <v>0</v>
      </c>
      <c r="FL15" s="341">
        <f t="shared" ref="FL15" ca="1" si="1894">IF(EP15&lt;&gt;"",SUMPRODUCT((FK12:FK15=FK15)*(FI12:FI15&gt;FI15)*1),0)</f>
        <v>0</v>
      </c>
      <c r="FM15" s="341">
        <f t="shared" ca="1" si="227"/>
        <v>0</v>
      </c>
      <c r="FN15" s="341">
        <f t="shared" ref="FN15" ca="1" si="1895">IF(EP15&lt;&gt;"",SUMPRODUCT((FM12:FM15=FM15)*(FK12:FK15=FK15)*(FG12:FG15&gt;FG15)*1),0)</f>
        <v>0</v>
      </c>
      <c r="FO15" s="341">
        <f t="shared" ca="1" si="228"/>
        <v>1</v>
      </c>
      <c r="FP15" s="341">
        <f ca="1">SUMPRODUCT((OFFSET('Game Board'!$F$8:$F$31,0,DW$1)=EQ15)*(OFFSET('Game Board'!$I$8:$I$31,0,DW$1)=EQ14)*(OFFSET('Game Board'!$G$8:$G$31,0,DW$1)&gt;OFFSET('Game Board'!$H$8:$H$31,0,DW$1))*1)+SUMPRODUCT((OFFSET('Game Board'!$I$8:$I$31,0,DW$1)=EQ15)*(OFFSET('Game Board'!$F$8:$F$31,0,DW$1)=EQ14)*(OFFSET('Game Board'!$H$8:$H$31,0,DW$1)&gt;OFFSET('Game Board'!$G$8:$G$31,0,DW$1))*1)</f>
        <v>0</v>
      </c>
      <c r="FQ15" s="341">
        <f ca="1">SUMPRODUCT((OFFSET('Game Board'!$F$8:$F$31,0,DW$1)=EQ15)*(OFFSET('Game Board'!$I$8:$I$31,0,DW$1)=EQ14)*(OFFSET('Game Board'!$G$8:$G$31,0,DW$1)=OFFSET('Game Board'!$H$8:$H$31,0,DW$1))*1)+SUMPRODUCT((OFFSET('Game Board'!$I$8:$I$31,0,DW$1)=EQ15)*(OFFSET('Game Board'!$F$8:$F$31,0,DW$1)=EQ14)*(OFFSET('Game Board'!$H$8:$H$31,0,DW$1)=OFFSET('Game Board'!$G$8:$G$31,0,DW$1))*1)</f>
        <v>0</v>
      </c>
      <c r="FR15" s="341">
        <f ca="1">SUMPRODUCT((OFFSET('Game Board'!$F$8:$F$31,0,DW$1)=EQ15)*(OFFSET('Game Board'!$I$8:$I$31,0,DW$1)=EQ14)*(OFFSET('Game Board'!$G$8:$G$31,0,DW$1)&lt;OFFSET('Game Board'!$H$8:$H$31,0,DW$1))*1)+SUMPRODUCT((OFFSET('Game Board'!$I$8:$I$31,0,DW$1)=EQ15)*(OFFSET('Game Board'!$F$8:$F$31,0,DW$1)=EQ14)*(OFFSET('Game Board'!$H$8:$H$31,0,DW$1)&lt;OFFSET('Game Board'!$G$8:$G$31,0,DW$1))*1)</f>
        <v>0</v>
      </c>
      <c r="FS15" s="341">
        <f ca="1">SUMIFS(OFFSET('Game Board'!$G$8:$G$31,0,DW$1),OFFSET('Game Board'!$F$8:$F$31,0,DW$1),EQ15,OFFSET('Game Board'!$I$8:$I$31,0,DW$1),EQ14)+SUMIFS(OFFSET('Game Board'!$H$8:$H$31,0,DW$1),OFFSET('Game Board'!$I$8:$I$31,0,DW$1),EQ15,OFFSET('Game Board'!$F$8:$F$31,0,DW$1),EQ14)</f>
        <v>0</v>
      </c>
      <c r="FT15" s="341">
        <f ca="1">SUMIFS(OFFSET('Game Board'!$G$8:$G$31,0,DW$1),OFFSET('Game Board'!$F$8:$F$31,0,DW$1),EQ15,OFFSET('Game Board'!$I$8:$I$31,0,DW$1),EQ14)+SUMIFS(OFFSET('Game Board'!$H$8:$H$31,0,DW$1),OFFSET('Game Board'!$I$8:$I$31,0,DW$1),EQ15,OFFSET('Game Board'!$F$8:$F$31,0,DW$1),EQ14)</f>
        <v>0</v>
      </c>
      <c r="FU15" s="341">
        <f t="shared" ca="1" si="1679"/>
        <v>0</v>
      </c>
      <c r="FV15" s="341">
        <f t="shared" ca="1" si="1680"/>
        <v>0</v>
      </c>
      <c r="FW15" s="341">
        <f t="shared" ref="FW15" ca="1" si="1896">IF(EQ15&lt;&gt;"",SUMPRODUCT((EZ12:EZ15=EZ15)*(FV12:FV15&gt;FV15)*1),0)</f>
        <v>0</v>
      </c>
      <c r="FX15" s="341">
        <f t="shared" ref="FX15" ca="1" si="1897">IF(EQ15&lt;&gt;"",SUMPRODUCT((FW12:FW15=FW15)*(FU12:FU15&gt;FU15)*1),0)</f>
        <v>0</v>
      </c>
      <c r="FY15" s="341">
        <f t="shared" ca="1" si="1683"/>
        <v>0</v>
      </c>
      <c r="FZ15" s="341">
        <f t="shared" ref="FZ15" ca="1" si="1898">IF(EQ15&lt;&gt;"",SUMPRODUCT((FY12:FY15=FY15)*(FW12:FW15=FW15)*(FS12:FS15&gt;FS15)*1),0)</f>
        <v>0</v>
      </c>
      <c r="GA15" s="341">
        <f t="shared" ca="1" si="398"/>
        <v>1</v>
      </c>
      <c r="GB15" s="341">
        <f t="shared" ref="GB15" ca="1" si="1899">SUMPRODUCT((GA12:GA15=GA15)*(ED12:ED15&gt;ED15)*1)</f>
        <v>3</v>
      </c>
      <c r="GC15" s="341">
        <f t="shared" ca="1" si="229"/>
        <v>4</v>
      </c>
      <c r="GD15" s="341" t="str">
        <f t="shared" si="230"/>
        <v>Dominican Republic</v>
      </c>
      <c r="GE15" s="341">
        <f t="shared" ca="1" si="3"/>
        <v>0</v>
      </c>
      <c r="GF15" s="341">
        <f ca="1">SUMPRODUCT((OFFSET('Game Board'!$G$8:$G$31,0,GF$1)&lt;&gt;"")*(OFFSET('Game Board'!$F$8:$F$31,0,GF$1)=$C15)*(OFFSET('Game Board'!$G$8:$G$31,0,GF$1)&gt;OFFSET('Game Board'!$H$8:$H$31,0,GF$1))*1)+SUMPRODUCT((OFFSET('Game Board'!$G$8:$G$31,0,GF$1)&lt;&gt;"")*(OFFSET('Game Board'!$I$8:$I$31,0,GF$1)=$C15)*(OFFSET('Game Board'!$H$8:$H$31,0,GF$1)&gt;OFFSET('Game Board'!$G$8:$G$31,0,GF$1))*1)</f>
        <v>0</v>
      </c>
      <c r="GG15" s="341">
        <f ca="1">SUMPRODUCT((OFFSET('Game Board'!$G$8:$G$31,0,GF$1)&lt;&gt;"")*(OFFSET('Game Board'!$F$8:$F$31,0,GF$1)=$C15)*(OFFSET('Game Board'!$G$8:$G$31,0,GF$1)=OFFSET('Game Board'!$H$8:$H$31,0,GF$1))*1)+SUMPRODUCT((OFFSET('Game Board'!$G$8:$G$31,0,GF$1)&lt;&gt;"")*(OFFSET('Game Board'!$I$8:$I$31,0,GF$1)=$C15)*(OFFSET('Game Board'!$G$8:$G$31,0,GF$1)=OFFSET('Game Board'!$H$8:$H$31,0,GF$1))*1)</f>
        <v>0</v>
      </c>
      <c r="GH15" s="341">
        <f ca="1">SUMPRODUCT((OFFSET('Game Board'!$G$8:$G$31,0,GF$1)&lt;&gt;"")*(OFFSET('Game Board'!$F$8:$F$31,0,GF$1)=$C15)*(OFFSET('Game Board'!$G$8:$G$31,0,GF$1)&lt;OFFSET('Game Board'!$H$8:$H$31,0,GF$1))*1)+SUMPRODUCT((OFFSET('Game Board'!$G$8:$G$31,0,GF$1)&lt;&gt;"")*(OFFSET('Game Board'!$I$8:$I$31,0,GF$1)=$C15)*(OFFSET('Game Board'!$H$8:$H$31,0,GF$1)&lt;OFFSET('Game Board'!$G$8:$G$31,0,GF$1))*1)</f>
        <v>0</v>
      </c>
      <c r="GI15" s="341">
        <f ca="1">SUMIF(OFFSET('Game Board'!$F$8:$F$31,0,GF$1),$C15,OFFSET('Game Board'!$G$8:$G$31,0,GF$1))+SUMIF(OFFSET('Game Board'!$I$8:$I$31,0,GF$1),$C15,OFFSET('Game Board'!$H$8:$H$31,0,GF$1))</f>
        <v>0</v>
      </c>
      <c r="GJ15" s="341">
        <f ca="1">SUMIF(OFFSET('Game Board'!$F$8:$F$31,0,GF$1),$C15,OFFSET('Game Board'!$H$8:$H$31,0,GF$1))+SUMIF(OFFSET('Game Board'!$I$8:$I$31,0,GF$1),$C15,OFFSET('Game Board'!$G$8:$G$31,0,GF$1))</f>
        <v>0</v>
      </c>
      <c r="GK15" s="341">
        <f t="shared" ca="1" si="4"/>
        <v>0</v>
      </c>
      <c r="GL15" s="341">
        <f t="shared" ca="1" si="5"/>
        <v>0</v>
      </c>
      <c r="GM15" s="341">
        <f t="shared" ca="1" si="231"/>
        <v>5</v>
      </c>
      <c r="GN15" s="341">
        <f>'Tournament Setup'!$F17</f>
        <v>0</v>
      </c>
      <c r="GO15" s="341">
        <f t="shared" ref="GO15" ca="1" si="1900">RANK(GL15,GL12:GL15)</f>
        <v>1</v>
      </c>
      <c r="GP15" s="341">
        <f t="shared" ref="GP15" ca="1" si="1901">SUMPRODUCT((GO12:GO15=GO15)*(GK12:GK15&gt;GK15)*1)</f>
        <v>0</v>
      </c>
      <c r="GQ15" s="341">
        <f t="shared" ca="1" si="8"/>
        <v>1</v>
      </c>
      <c r="GR15" s="341">
        <f t="shared" ref="GR15" ca="1" si="1902">SUMPRODUCT((GO12:GO15=GO15)*(GK12:GK15=GK15)*(GI12:GI15&gt;GI15)*1)</f>
        <v>0</v>
      </c>
      <c r="GS15" s="341">
        <f t="shared" ca="1" si="10"/>
        <v>1</v>
      </c>
      <c r="GT15" s="341">
        <f t="shared" ref="GT15" ca="1" si="1903">RANK(GS15,GS12:GS15,1)+COUNTIF(GS12:GS15,GS15)-1</f>
        <v>4</v>
      </c>
      <c r="GU15" s="341">
        <v>4</v>
      </c>
      <c r="GV15" s="341" t="str">
        <f t="shared" ref="GV15" ca="1" si="1904">INDEX(GD12:GD15,MATCH(GU15,GT12:GT15,0),0)</f>
        <v>Dominican Republic</v>
      </c>
      <c r="GW15" s="341">
        <f t="shared" ref="GW15" ca="1" si="1905">INDEX(GS12:GS15,MATCH(GV15,GD12:GD15,0),0)</f>
        <v>1</v>
      </c>
      <c r="GX15" s="341" t="str">
        <f t="shared" ca="1" si="1692"/>
        <v>Dominican Republic</v>
      </c>
      <c r="GY15" s="341" t="str">
        <f t="shared" ref="GY15" ca="1" si="1906">IF(AND(GY14&lt;&gt;"",GW15=2),GV15,"")</f>
        <v/>
      </c>
      <c r="GZ15" s="341" t="str">
        <f t="shared" ref="GZ15" ca="1" si="1907">IF(AND(GZ14&lt;&gt;"",GW15=3),GV15,"")</f>
        <v/>
      </c>
      <c r="HA15" s="341">
        <f ca="1">SUMPRODUCT((OFFSET('Game Board'!$F$8:$F$31,0,GF$1)=GX15)*(OFFSET('Game Board'!$I$8:$I$31,0,GF$1)=GX12)*(OFFSET('Game Board'!$G$8:$G$31,0,GF$1)&gt;OFFSET('Game Board'!$H$8:$H$31,0,GF$1))*1)+SUMPRODUCT((OFFSET('Game Board'!$I$8:$I$31,0,GF$1)=GX15)*(OFFSET('Game Board'!$F$8:$F$31,0,GF$1)=GX12)*(OFFSET('Game Board'!$H$8:$H$31,0,GF$1)&gt;OFFSET('Game Board'!$G$8:$G$31,0,GF$1))*1)+SUMPRODUCT((OFFSET('Game Board'!$F$8:$F$31,0,GF$1)=GX15)*(OFFSET('Game Board'!$I$8:$I$31,0,GF$1)=GX13)*(OFFSET('Game Board'!$G$8:$G$31,0,GF$1)&gt;OFFSET('Game Board'!$H$8:$H$31,0,GF$1))*1)+SUMPRODUCT((OFFSET('Game Board'!$I$8:$I$31,0,GF$1)=GX15)*(OFFSET('Game Board'!$F$8:$F$31,0,GF$1)=GX13)*(OFFSET('Game Board'!$H$8:$H$31,0,GF$1)&gt;OFFSET('Game Board'!$G$8:$G$31,0,GF$1))*1)+SUMPRODUCT((OFFSET('Game Board'!$F$8:$F$31,0,GF$1)=GX15)*(OFFSET('Game Board'!$I$8:$I$31,0,GF$1)=GX14)*(OFFSET('Game Board'!$G$8:$G$31,0,GF$1)&gt;OFFSET('Game Board'!$H$8:$H$31,0,GF$1))*1)+SUMPRODUCT((OFFSET('Game Board'!$I$8:$I$31,0,GF$1)=GX15)*(OFFSET('Game Board'!$F$8:$F$31,0,GF$1)=GX14)*(OFFSET('Game Board'!$H$8:$H$31,0,GF$1)&gt;OFFSET('Game Board'!$G$8:$G$31,0,GF$1))*1)</f>
        <v>0</v>
      </c>
      <c r="HB15" s="341">
        <f ca="1">SUMPRODUCT((OFFSET('Game Board'!$F$8:$F$31,0,GF$1)=GX15)*(OFFSET('Game Board'!$I$8:$I$31,0,GF$1)=GX12)*(OFFSET('Game Board'!$G$8:$G$31,0,GF$1)&gt;=OFFSET('Game Board'!$H$8:$H$31,0,GF$1))*1)+SUMPRODUCT((OFFSET('Game Board'!$I$8:$I$31,0,GF$1)=GX15)*(OFFSET('Game Board'!$F$8:$F$31,0,GF$1)=GX12)*(OFFSET('Game Board'!$G$8:$G$31,0,GF$1)=OFFSET('Game Board'!$H$8:$H$31,0,GF$1))*1)+SUMPRODUCT((OFFSET('Game Board'!$F$8:$F$31,0,GF$1)=GX15)*(OFFSET('Game Board'!$I$8:$I$31,0,GF$1)=GX13)*(OFFSET('Game Board'!$G$8:$G$31,0,GF$1)=OFFSET('Game Board'!$H$8:$H$31,0,GF$1))*1)+SUMPRODUCT((OFFSET('Game Board'!$I$8:$I$31,0,GF$1)=GX15)*(OFFSET('Game Board'!$F$8:$F$31,0,GF$1)=GX13)*(OFFSET('Game Board'!$G$8:$G$31,0,GF$1)=OFFSET('Game Board'!$H$8:$H$31,0,GF$1))*1)+SUMPRODUCT((OFFSET('Game Board'!$F$8:$F$31,0,GF$1)=GX15)*(OFFSET('Game Board'!$I$8:$I$31,0,GF$1)=GX14)*(OFFSET('Game Board'!$G$8:$G$31,0,GF$1)=OFFSET('Game Board'!$H$8:$H$31,0,GF$1))*1)+SUMPRODUCT((OFFSET('Game Board'!$I$8:$I$31,0,GF$1)=GX15)*(OFFSET('Game Board'!$F$8:$F$31,0,GF$1)=GX14)*(OFFSET('Game Board'!$G$8:$G$31,0,GF$1)=OFFSET('Game Board'!$H$8:$H$31,0,GF$1))*1)</f>
        <v>3</v>
      </c>
      <c r="HC15" s="341">
        <f ca="1">SUMPRODUCT((OFFSET('Game Board'!$F$8:$F$31,0,GF$1)=GX15)*(OFFSET('Game Board'!$I$8:$I$31,0,GF$1)=GX12)*(OFFSET('Game Board'!$G$8:$G$31,0,GF$1)&lt;OFFSET('Game Board'!$H$8:$H$31,0,GF$1))*1)+SUMPRODUCT((OFFSET('Game Board'!$I$8:$I$31,0,GF$1)=GX15)*(OFFSET('Game Board'!$F$8:$F$31,0,GF$1)=GX12)*(OFFSET('Game Board'!$H$8:$H$31,0,GF$1)&lt;OFFSET('Game Board'!$G$8:$G$31,0,GF$1))*1)+SUMPRODUCT((OFFSET('Game Board'!$F$8:$F$31,0,GF$1)=GX15)*(OFFSET('Game Board'!$I$8:$I$31,0,GF$1)=GX13)*(OFFSET('Game Board'!$G$8:$G$31,0,GF$1)&lt;OFFSET('Game Board'!$H$8:$H$31,0,GF$1))*1)+SUMPRODUCT((OFFSET('Game Board'!$I$8:$I$31,0,GF$1)=GX15)*(OFFSET('Game Board'!$F$8:$F$31,0,GF$1)=GX13)*(OFFSET('Game Board'!$H$8:$H$31,0,GF$1)&lt;OFFSET('Game Board'!$G$8:$G$31,0,GF$1))*1)+SUMPRODUCT((OFFSET('Game Board'!$F$8:$F$31,0,GF$1)=GX15)*(OFFSET('Game Board'!$I$8:$I$31,0,GF$1)=GX14)*(OFFSET('Game Board'!$G$8:$G$31,0,GF$1)&lt;OFFSET('Game Board'!$H$8:$H$31,0,GF$1))*1)+SUMPRODUCT((OFFSET('Game Board'!$I$8:$I$31,0,GF$1)=GX15)*(OFFSET('Game Board'!$F$8:$F$31,0,GF$1)=GX14)*(OFFSET('Game Board'!$H$8:$H$31,0,GF$1)&lt;OFFSET('Game Board'!$G$8:$G$31,0,GF$1))*1)</f>
        <v>0</v>
      </c>
      <c r="HD15" s="341">
        <f ca="1">SUMIFS(OFFSET('Game Board'!$G$8:$G$31,0,GF$1),OFFSET('Game Board'!$F$8:$F$31,0,GF$1),GX15,OFFSET('Game Board'!$I$8:$I$31,0,GF$1),GX12)+SUMIFS(OFFSET('Game Board'!$G$8:$G$31,0,GF$1),OFFSET('Game Board'!$F$8:$F$31,0,GF$1),GX15,OFFSET('Game Board'!$I$8:$I$31,0,GF$1),GX13)+SUMIFS(OFFSET('Game Board'!$G$8:$G$31,0,GF$1),OFFSET('Game Board'!$F$8:$F$31,0,GF$1),GX15,OFFSET('Game Board'!$I$8:$I$31,0,GF$1),GX14)+SUMIFS(OFFSET('Game Board'!$H$8:$H$31,0,GF$1),OFFSET('Game Board'!$I$8:$I$31,0,GF$1),GX15,OFFSET('Game Board'!$F$8:$F$31,0,GF$1),GX12)+SUMIFS(OFFSET('Game Board'!$H$8:$H$31,0,GF$1),OFFSET('Game Board'!$I$8:$I$31,0,GF$1),GX15,OFFSET('Game Board'!$F$8:$F$31,0,GF$1),GX13)+SUMIFS(OFFSET('Game Board'!$H$8:$H$31,0,GF$1),OFFSET('Game Board'!$I$8:$I$31,0,GF$1),GX15,OFFSET('Game Board'!$F$8:$F$31,0,GF$1),GX14)</f>
        <v>0</v>
      </c>
      <c r="HE15" s="341">
        <f ca="1">SUMIFS(OFFSET('Game Board'!$H$8:$H$31,0,GF$1),OFFSET('Game Board'!$F$8:$F$31,0,GF$1),GX15,OFFSET('Game Board'!$I$8:$I$31,0,GF$1),GX12)+SUMIFS(OFFSET('Game Board'!$H$8:$H$31,0,GF$1),OFFSET('Game Board'!$F$8:$F$31,0,GF$1),GX15,OFFSET('Game Board'!$I$8:$I$31,0,GF$1),GX13)+SUMIFS(OFFSET('Game Board'!$H$8:$H$31,0,GF$1),OFFSET('Game Board'!$F$8:$F$31,0,GF$1),GX15,OFFSET('Game Board'!$I$8:$I$31,0,GF$1),GX14)+SUMIFS(OFFSET('Game Board'!$G$8:$G$31,0,GF$1),OFFSET('Game Board'!$I$8:$I$31,0,GF$1),GX15,OFFSET('Game Board'!$F$8:$F$31,0,GF$1),GX12)+SUMIFS(OFFSET('Game Board'!$G$8:$G$31,0,GF$1),OFFSET('Game Board'!$I$8:$I$31,0,GF$1),GX15,OFFSET('Game Board'!$F$8:$F$31,0,GF$1),GX13)+SUMIFS(OFFSET('Game Board'!$G$8:$G$31,0,GF$1),OFFSET('Game Board'!$I$8:$I$31,0,GF$1),GX15,OFFSET('Game Board'!$F$8:$F$31,0,GF$1),GX14)</f>
        <v>0</v>
      </c>
      <c r="HF15" s="341">
        <f t="shared" ca="1" si="15"/>
        <v>0</v>
      </c>
      <c r="HG15" s="341">
        <f t="shared" ca="1" si="16"/>
        <v>3</v>
      </c>
      <c r="HH15" s="341">
        <f t="shared" ref="HH15" ca="1" si="1908">IF(GX15&lt;&gt;"",SUMPRODUCT((GW12:GW15=GW15)*(HG12:HG15&gt;HG15)*1),0)</f>
        <v>0</v>
      </c>
      <c r="HI15" s="341">
        <f t="shared" ref="HI15" ca="1" si="1909">IF(GX15&lt;&gt;"",SUMPRODUCT((HH12:HH15=HH15)*(HF12:HF15&gt;HF15)*1),0)</f>
        <v>0</v>
      </c>
      <c r="HJ15" s="341">
        <f t="shared" ca="1" si="19"/>
        <v>0</v>
      </c>
      <c r="HK15" s="341">
        <f t="shared" ref="HK15" ca="1" si="1910">IF(GX15&lt;&gt;"",SUMPRODUCT((HJ12:HJ15=HJ15)*(HH12:HH15=HH15)*(HD12:HD15&gt;HD15)*1),0)</f>
        <v>0</v>
      </c>
      <c r="HL15" s="341">
        <f t="shared" ca="1" si="21"/>
        <v>1</v>
      </c>
      <c r="HM15" s="341">
        <f ca="1">SUMPRODUCT((OFFSET('Game Board'!$F$8:$F$31,0,GF$1)=GY15)*(OFFSET('Game Board'!$I$8:$I$31,0,GF$1)=GY13)*(OFFSET('Game Board'!$G$8:$G$31,0,GF$1)&gt;OFFSET('Game Board'!$H$8:$H$31,0,GF$1))*1)+SUMPRODUCT((OFFSET('Game Board'!$I$8:$I$31,0,GF$1)=GY15)*(OFFSET('Game Board'!$F$8:$F$31,0,GF$1)=GY13)*(OFFSET('Game Board'!$H$8:$H$31,0,GF$1)&gt;OFFSET('Game Board'!$G$8:$G$31,0,GF$1))*1)+SUMPRODUCT((OFFSET('Game Board'!$F$8:$F$31,0,GF$1)=GY15)*(OFFSET('Game Board'!$I$8:$I$31,0,GF$1)=GY14)*(OFFSET('Game Board'!$G$8:$G$31,0,GF$1)&gt;OFFSET('Game Board'!$H$8:$H$31,0,GF$1))*1)+SUMPRODUCT((OFFSET('Game Board'!$I$8:$I$31,0,GF$1)=GY15)*(OFFSET('Game Board'!$F$8:$F$31,0,GF$1)=GY14)*(OFFSET('Game Board'!$H$8:$H$31,0,GF$1)&gt;OFFSET('Game Board'!$G$8:$G$31,0,GF$1))*1)</f>
        <v>0</v>
      </c>
      <c r="HN15" s="341">
        <f ca="1">SUMPRODUCT((OFFSET('Game Board'!$F$8:$F$31,0,GF$1)=GY15)*(OFFSET('Game Board'!$I$8:$I$31,0,GF$1)=GY13)*(OFFSET('Game Board'!$G$8:$G$31,0,GF$1)=OFFSET('Game Board'!$H$8:$H$31,0,GF$1))*1)+SUMPRODUCT((OFFSET('Game Board'!$I$8:$I$31,0,GF$1)=GY15)*(OFFSET('Game Board'!$F$8:$F$31,0,GF$1)=GY13)*(OFFSET('Game Board'!$G$8:$G$31,0,GF$1)=OFFSET('Game Board'!$H$8:$H$31,0,GF$1))*1)+SUMPRODUCT((OFFSET('Game Board'!$F$8:$F$31,0,GF$1)=GY15)*(OFFSET('Game Board'!$I$8:$I$31,0,GF$1)=GY14)*(OFFSET('Game Board'!$G$8:$G$31,0,GF$1)=OFFSET('Game Board'!$H$8:$H$31,0,GF$1))*1)+SUMPRODUCT((OFFSET('Game Board'!$I$8:$I$31,0,GF$1)=GY15)*(OFFSET('Game Board'!$F$8:$F$31,0,GF$1)=GY14)*(OFFSET('Game Board'!$G$8:$G$31,0,GF$1)=OFFSET('Game Board'!$H$8:$H$31,0,GF$1))*1)</f>
        <v>0</v>
      </c>
      <c r="HO15" s="341">
        <f ca="1">SUMPRODUCT((OFFSET('Game Board'!$F$8:$F$31,0,GF$1)=GY15)*(OFFSET('Game Board'!$I$8:$I$31,0,GF$1)=GY13)*(OFFSET('Game Board'!$G$8:$G$31,0,GF$1)&lt;OFFSET('Game Board'!$H$8:$H$31,0,GF$1))*1)+SUMPRODUCT((OFFSET('Game Board'!$I$8:$I$31,0,GF$1)=GY15)*(OFFSET('Game Board'!$F$8:$F$31,0,GF$1)=GY13)*(OFFSET('Game Board'!$H$8:$H$31,0,GF$1)&lt;OFFSET('Game Board'!$G$8:$G$31,0,GF$1))*1)+SUMPRODUCT((OFFSET('Game Board'!$F$8:$F$31,0,GF$1)=GY15)*(OFFSET('Game Board'!$I$8:$I$31,0,GF$1)=GY14)*(OFFSET('Game Board'!$G$8:$G$31,0,GF$1)&lt;OFFSET('Game Board'!$H$8:$H$31,0,GF$1))*1)+SUMPRODUCT((OFFSET('Game Board'!$I$8:$I$31,0,GF$1)=GY15)*(OFFSET('Game Board'!$F$8:$F$31,0,GF$1)=GY14)*(OFFSET('Game Board'!$H$8:$H$31,0,GF$1)&lt;OFFSET('Game Board'!$G$8:$G$31,0,GF$1))*1)</f>
        <v>0</v>
      </c>
      <c r="HP15" s="341">
        <f ca="1">SUMIFS(OFFSET('Game Board'!$G$8:$G$31,0,GF$1),OFFSET('Game Board'!$F$8:$F$31,0,GF$1),GY15,OFFSET('Game Board'!$I$8:$I$31,0,GF$1),GY13)+SUMIFS(OFFSET('Game Board'!$G$8:$G$31,0,GF$1),OFFSET('Game Board'!$F$8:$F$31,0,GF$1),GY15,OFFSET('Game Board'!$I$8:$I$31,0,GF$1),GY14)+SUMIFS(OFFSET('Game Board'!$H$8:$H$31,0,GF$1),OFFSET('Game Board'!$I$8:$I$31,0,GF$1),GY15,OFFSET('Game Board'!$F$8:$F$31,0,GF$1),GY13)+SUMIFS(OFFSET('Game Board'!$H$8:$H$31,0,GF$1),OFFSET('Game Board'!$I$8:$I$31,0,GF$1),GY15,OFFSET('Game Board'!$F$8:$F$31,0,GF$1),GY14)</f>
        <v>0</v>
      </c>
      <c r="HQ15" s="341">
        <f ca="1">SUMIFS(OFFSET('Game Board'!$G$8:$G$31,0,GF$1),OFFSET('Game Board'!$F$8:$F$31,0,GF$1),GY15,OFFSET('Game Board'!$I$8:$I$31,0,GF$1),GY13)+SUMIFS(OFFSET('Game Board'!$G$8:$G$31,0,GF$1),OFFSET('Game Board'!$F$8:$F$31,0,GF$1),GY15,OFFSET('Game Board'!$I$8:$I$31,0,GF$1),GY14)+SUMIFS(OFFSET('Game Board'!$H$8:$H$31,0,GF$1),OFFSET('Game Board'!$I$8:$I$31,0,GF$1),GY15,OFFSET('Game Board'!$F$8:$F$31,0,GF$1),GY13)+SUMIFS(OFFSET('Game Board'!$H$8:$H$31,0,GF$1),OFFSET('Game Board'!$I$8:$I$31,0,GF$1),GY15,OFFSET('Game Board'!$F$8:$F$31,0,GF$1),GY14)</f>
        <v>0</v>
      </c>
      <c r="HR15" s="341">
        <f t="shared" ca="1" si="243"/>
        <v>0</v>
      </c>
      <c r="HS15" s="341">
        <f t="shared" ca="1" si="244"/>
        <v>0</v>
      </c>
      <c r="HT15" s="341">
        <f t="shared" ref="HT15" ca="1" si="1911">IF(GY15&lt;&gt;"",SUMPRODUCT((GW12:GW15=GW15)*(HS12:HS15&gt;HS15)*1),0)</f>
        <v>0</v>
      </c>
      <c r="HU15" s="341">
        <f t="shared" ref="HU15" ca="1" si="1912">IF(GY15&lt;&gt;"",SUMPRODUCT((HT12:HT15=HT15)*(HR12:HR15&gt;HR15)*1),0)</f>
        <v>0</v>
      </c>
      <c r="HV15" s="341">
        <f t="shared" ca="1" si="247"/>
        <v>0</v>
      </c>
      <c r="HW15" s="341">
        <f t="shared" ref="HW15" ca="1" si="1913">IF(GY15&lt;&gt;"",SUMPRODUCT((HV12:HV15=HV15)*(HT12:HT15=HT15)*(HP12:HP15&gt;HP15)*1),0)</f>
        <v>0</v>
      </c>
      <c r="HX15" s="341">
        <f t="shared" ca="1" si="22"/>
        <v>1</v>
      </c>
      <c r="HY15" s="341">
        <f ca="1">SUMPRODUCT((OFFSET('Game Board'!$F$8:$F$31,0,GF$1)=GZ15)*(OFFSET('Game Board'!$I$8:$I$31,0,GF$1)=GZ14)*(OFFSET('Game Board'!$G$8:$G$31,0,GF$1)&gt;OFFSET('Game Board'!$H$8:$H$31,0,GF$1))*1)+SUMPRODUCT((OFFSET('Game Board'!$I$8:$I$31,0,GF$1)=GZ15)*(OFFSET('Game Board'!$F$8:$F$31,0,GF$1)=GZ14)*(OFFSET('Game Board'!$H$8:$H$31,0,GF$1)&gt;OFFSET('Game Board'!$G$8:$G$31,0,GF$1))*1)</f>
        <v>0</v>
      </c>
      <c r="HZ15" s="341">
        <f ca="1">SUMPRODUCT((OFFSET('Game Board'!$F$8:$F$31,0,GF$1)=GZ15)*(OFFSET('Game Board'!$I$8:$I$31,0,GF$1)=GZ14)*(OFFSET('Game Board'!$G$8:$G$31,0,GF$1)=OFFSET('Game Board'!$H$8:$H$31,0,GF$1))*1)+SUMPRODUCT((OFFSET('Game Board'!$I$8:$I$31,0,GF$1)=GZ15)*(OFFSET('Game Board'!$F$8:$F$31,0,GF$1)=GZ14)*(OFFSET('Game Board'!$H$8:$H$31,0,GF$1)=OFFSET('Game Board'!$G$8:$G$31,0,GF$1))*1)</f>
        <v>0</v>
      </c>
      <c r="IA15" s="341">
        <f ca="1">SUMPRODUCT((OFFSET('Game Board'!$F$8:$F$31,0,GF$1)=GZ15)*(OFFSET('Game Board'!$I$8:$I$31,0,GF$1)=GZ14)*(OFFSET('Game Board'!$G$8:$G$31,0,GF$1)&lt;OFFSET('Game Board'!$H$8:$H$31,0,GF$1))*1)+SUMPRODUCT((OFFSET('Game Board'!$I$8:$I$31,0,GF$1)=GZ15)*(OFFSET('Game Board'!$F$8:$F$31,0,GF$1)=GZ14)*(OFFSET('Game Board'!$H$8:$H$31,0,GF$1)&lt;OFFSET('Game Board'!$G$8:$G$31,0,GF$1))*1)</f>
        <v>0</v>
      </c>
      <c r="IB15" s="341">
        <f ca="1">SUMIFS(OFFSET('Game Board'!$G$8:$G$31,0,GF$1),OFFSET('Game Board'!$F$8:$F$31,0,GF$1),GZ15,OFFSET('Game Board'!$I$8:$I$31,0,GF$1),GZ14)+SUMIFS(OFFSET('Game Board'!$H$8:$H$31,0,GF$1),OFFSET('Game Board'!$I$8:$I$31,0,GF$1),GZ15,OFFSET('Game Board'!$F$8:$F$31,0,GF$1),GZ14)</f>
        <v>0</v>
      </c>
      <c r="IC15" s="341">
        <f ca="1">SUMIFS(OFFSET('Game Board'!$G$8:$G$31,0,GF$1),OFFSET('Game Board'!$F$8:$F$31,0,GF$1),GZ15,OFFSET('Game Board'!$I$8:$I$31,0,GF$1),GZ14)+SUMIFS(OFFSET('Game Board'!$H$8:$H$31,0,GF$1),OFFSET('Game Board'!$I$8:$I$31,0,GF$1),GZ15,OFFSET('Game Board'!$F$8:$F$31,0,GF$1),GZ14)</f>
        <v>0</v>
      </c>
      <c r="ID15" s="341">
        <f t="shared" ca="1" si="1701"/>
        <v>0</v>
      </c>
      <c r="IE15" s="341">
        <f t="shared" ca="1" si="1702"/>
        <v>0</v>
      </c>
      <c r="IF15" s="341">
        <f t="shared" ref="IF15" ca="1" si="1914">IF(GZ15&lt;&gt;"",SUMPRODUCT((HI12:HI15=HI15)*(IE12:IE15&gt;IE15)*1),0)</f>
        <v>0</v>
      </c>
      <c r="IG15" s="341">
        <f t="shared" ref="IG15" ca="1" si="1915">IF(GZ15&lt;&gt;"",SUMPRODUCT((IF12:IF15=IF15)*(ID12:ID15&gt;ID15)*1),0)</f>
        <v>0</v>
      </c>
      <c r="IH15" s="341">
        <f t="shared" ca="1" si="1705"/>
        <v>0</v>
      </c>
      <c r="II15" s="341">
        <f t="shared" ref="II15" ca="1" si="1916">IF(GZ15&lt;&gt;"",SUMPRODUCT((IH12:IH15=IH15)*(IF12:IF15=IF15)*(IB12:IB15&gt;IB15)*1),0)</f>
        <v>0</v>
      </c>
      <c r="IJ15" s="341">
        <f t="shared" ca="1" si="23"/>
        <v>1</v>
      </c>
      <c r="IK15" s="341">
        <f t="shared" ref="IK15" ca="1" si="1917">SUMPRODUCT((IJ12:IJ15=IJ15)*(GM12:GM15&gt;GM15)*1)</f>
        <v>3</v>
      </c>
      <c r="IL15" s="341">
        <f t="shared" ca="1" si="25"/>
        <v>4</v>
      </c>
      <c r="IM15" s="341" t="str">
        <f t="shared" si="250"/>
        <v>Dominican Republic</v>
      </c>
      <c r="IN15" s="341">
        <f t="shared" ca="1" si="26"/>
        <v>0</v>
      </c>
      <c r="IO15" s="341">
        <f ca="1">SUMPRODUCT((OFFSET('Game Board'!$G$8:$G$31,0,IO$1)&lt;&gt;"")*(OFFSET('Game Board'!$F$8:$F$31,0,IO$1)=$C15)*(OFFSET('Game Board'!$G$8:$G$31,0,IO$1)&gt;OFFSET('Game Board'!$H$8:$H$31,0,IO$1))*1)+SUMPRODUCT((OFFSET('Game Board'!$G$8:$G$31,0,IO$1)&lt;&gt;"")*(OFFSET('Game Board'!$I$8:$I$31,0,IO$1)=$C15)*(OFFSET('Game Board'!$H$8:$H$31,0,IO$1)&gt;OFFSET('Game Board'!$G$8:$G$31,0,IO$1))*1)</f>
        <v>0</v>
      </c>
      <c r="IP15" s="341">
        <f ca="1">SUMPRODUCT((OFFSET('Game Board'!$G$8:$G$31,0,IO$1)&lt;&gt;"")*(OFFSET('Game Board'!$F$8:$F$31,0,IO$1)=$C15)*(OFFSET('Game Board'!$G$8:$G$31,0,IO$1)=OFFSET('Game Board'!$H$8:$H$31,0,IO$1))*1)+SUMPRODUCT((OFFSET('Game Board'!$G$8:$G$31,0,IO$1)&lt;&gt;"")*(OFFSET('Game Board'!$I$8:$I$31,0,IO$1)=$C15)*(OFFSET('Game Board'!$G$8:$G$31,0,IO$1)=OFFSET('Game Board'!$H$8:$H$31,0,IO$1))*1)</f>
        <v>0</v>
      </c>
      <c r="IQ15" s="341">
        <f ca="1">SUMPRODUCT((OFFSET('Game Board'!$G$8:$G$31,0,IO$1)&lt;&gt;"")*(OFFSET('Game Board'!$F$8:$F$31,0,IO$1)=$C15)*(OFFSET('Game Board'!$G$8:$G$31,0,IO$1)&lt;OFFSET('Game Board'!$H$8:$H$31,0,IO$1))*1)+SUMPRODUCT((OFFSET('Game Board'!$G$8:$G$31,0,IO$1)&lt;&gt;"")*(OFFSET('Game Board'!$I$8:$I$31,0,IO$1)=$C15)*(OFFSET('Game Board'!$H$8:$H$31,0,IO$1)&lt;OFFSET('Game Board'!$G$8:$G$31,0,IO$1))*1)</f>
        <v>0</v>
      </c>
      <c r="IR15" s="341">
        <f ca="1">SUMIF(OFFSET('Game Board'!$F$8:$F$31,0,IO$1),$C15,OFFSET('Game Board'!$G$8:$G$31,0,IO$1))+SUMIF(OFFSET('Game Board'!$I$8:$I$31,0,IO$1),$C15,OFFSET('Game Board'!$H$8:$H$31,0,IO$1))</f>
        <v>0</v>
      </c>
      <c r="IS15" s="341">
        <f ca="1">SUMIF(OFFSET('Game Board'!$F$8:$F$31,0,IO$1),$C15,OFFSET('Game Board'!$H$8:$H$31,0,IO$1))+SUMIF(OFFSET('Game Board'!$I$8:$I$31,0,IO$1),$C15,OFFSET('Game Board'!$G$8:$G$31,0,IO$1))</f>
        <v>0</v>
      </c>
      <c r="IT15" s="341">
        <f t="shared" ca="1" si="27"/>
        <v>0</v>
      </c>
      <c r="IU15" s="341">
        <f t="shared" ca="1" si="28"/>
        <v>0</v>
      </c>
      <c r="IV15" s="341">
        <f t="shared" ca="1" si="251"/>
        <v>5</v>
      </c>
      <c r="IW15" s="341">
        <f>'Tournament Setup'!$F17</f>
        <v>0</v>
      </c>
      <c r="IX15" s="341">
        <f t="shared" ref="IX15" ca="1" si="1918">RANK(IU15,IU12:IU15)</f>
        <v>1</v>
      </c>
      <c r="IY15" s="341">
        <f t="shared" ref="IY15" ca="1" si="1919">SUMPRODUCT((IX12:IX15=IX15)*(IT12:IT15&gt;IT15)*1)</f>
        <v>0</v>
      </c>
      <c r="IZ15" s="341">
        <f t="shared" ca="1" si="31"/>
        <v>1</v>
      </c>
      <c r="JA15" s="341">
        <f t="shared" ref="JA15" ca="1" si="1920">SUMPRODUCT((IX12:IX15=IX15)*(IT12:IT15=IT15)*(IR12:IR15&gt;IR15)*1)</f>
        <v>0</v>
      </c>
      <c r="JB15" s="341">
        <f t="shared" ca="1" si="33"/>
        <v>1</v>
      </c>
      <c r="JC15" s="341">
        <f t="shared" ref="JC15" ca="1" si="1921">RANK(JB15,JB12:JB15,1)+COUNTIF(JB12:JB15,JB15)-1</f>
        <v>4</v>
      </c>
      <c r="JD15" s="341">
        <v>4</v>
      </c>
      <c r="JE15" s="341" t="str">
        <f t="shared" ref="JE15" ca="1" si="1922">INDEX(IM12:IM15,MATCH(JD15,JC12:JC15,0),0)</f>
        <v>Dominican Republic</v>
      </c>
      <c r="JF15" s="341">
        <f t="shared" ref="JF15" ca="1" si="1923">INDEX(JB12:JB15,MATCH(JE15,IM12:IM15,0),0)</f>
        <v>1</v>
      </c>
      <c r="JG15" s="341" t="str">
        <f t="shared" ca="1" si="1714"/>
        <v>Dominican Republic</v>
      </c>
      <c r="JH15" s="341" t="str">
        <f t="shared" ref="JH15" ca="1" si="1924">IF(AND(JH14&lt;&gt;"",JF15=2),JE15,"")</f>
        <v/>
      </c>
      <c r="JI15" s="341" t="str">
        <f t="shared" ref="JI15" ca="1" si="1925">IF(AND(JI14&lt;&gt;"",JF15=3),JE15,"")</f>
        <v/>
      </c>
      <c r="JJ15" s="341">
        <f ca="1">SUMPRODUCT((OFFSET('Game Board'!$F$8:$F$31,0,IO$1)=JG15)*(OFFSET('Game Board'!$I$8:$I$31,0,IO$1)=JG12)*(OFFSET('Game Board'!$G$8:$G$31,0,IO$1)&gt;OFFSET('Game Board'!$H$8:$H$31,0,IO$1))*1)+SUMPRODUCT((OFFSET('Game Board'!$I$8:$I$31,0,IO$1)=JG15)*(OFFSET('Game Board'!$F$8:$F$31,0,IO$1)=JG12)*(OFFSET('Game Board'!$H$8:$H$31,0,IO$1)&gt;OFFSET('Game Board'!$G$8:$G$31,0,IO$1))*1)+SUMPRODUCT((OFFSET('Game Board'!$F$8:$F$31,0,IO$1)=JG15)*(OFFSET('Game Board'!$I$8:$I$31,0,IO$1)=JG13)*(OFFSET('Game Board'!$G$8:$G$31,0,IO$1)&gt;OFFSET('Game Board'!$H$8:$H$31,0,IO$1))*1)+SUMPRODUCT((OFFSET('Game Board'!$I$8:$I$31,0,IO$1)=JG15)*(OFFSET('Game Board'!$F$8:$F$31,0,IO$1)=JG13)*(OFFSET('Game Board'!$H$8:$H$31,0,IO$1)&gt;OFFSET('Game Board'!$G$8:$G$31,0,IO$1))*1)+SUMPRODUCT((OFFSET('Game Board'!$F$8:$F$31,0,IO$1)=JG15)*(OFFSET('Game Board'!$I$8:$I$31,0,IO$1)=JG14)*(OFFSET('Game Board'!$G$8:$G$31,0,IO$1)&gt;OFFSET('Game Board'!$H$8:$H$31,0,IO$1))*1)+SUMPRODUCT((OFFSET('Game Board'!$I$8:$I$31,0,IO$1)=JG15)*(OFFSET('Game Board'!$F$8:$F$31,0,IO$1)=JG14)*(OFFSET('Game Board'!$H$8:$H$31,0,IO$1)&gt;OFFSET('Game Board'!$G$8:$G$31,0,IO$1))*1)</f>
        <v>0</v>
      </c>
      <c r="JK15" s="341">
        <f ca="1">SUMPRODUCT((OFFSET('Game Board'!$F$8:$F$31,0,IO$1)=JG15)*(OFFSET('Game Board'!$I$8:$I$31,0,IO$1)=JG12)*(OFFSET('Game Board'!$G$8:$G$31,0,IO$1)&gt;=OFFSET('Game Board'!$H$8:$H$31,0,IO$1))*1)+SUMPRODUCT((OFFSET('Game Board'!$I$8:$I$31,0,IO$1)=JG15)*(OFFSET('Game Board'!$F$8:$F$31,0,IO$1)=JG12)*(OFFSET('Game Board'!$G$8:$G$31,0,IO$1)=OFFSET('Game Board'!$H$8:$H$31,0,IO$1))*1)+SUMPRODUCT((OFFSET('Game Board'!$F$8:$F$31,0,IO$1)=JG15)*(OFFSET('Game Board'!$I$8:$I$31,0,IO$1)=JG13)*(OFFSET('Game Board'!$G$8:$G$31,0,IO$1)=OFFSET('Game Board'!$H$8:$H$31,0,IO$1))*1)+SUMPRODUCT((OFFSET('Game Board'!$I$8:$I$31,0,IO$1)=JG15)*(OFFSET('Game Board'!$F$8:$F$31,0,IO$1)=JG13)*(OFFSET('Game Board'!$G$8:$G$31,0,IO$1)=OFFSET('Game Board'!$H$8:$H$31,0,IO$1))*1)+SUMPRODUCT((OFFSET('Game Board'!$F$8:$F$31,0,IO$1)=JG15)*(OFFSET('Game Board'!$I$8:$I$31,0,IO$1)=JG14)*(OFFSET('Game Board'!$G$8:$G$31,0,IO$1)=OFFSET('Game Board'!$H$8:$H$31,0,IO$1))*1)+SUMPRODUCT((OFFSET('Game Board'!$I$8:$I$31,0,IO$1)=JG15)*(OFFSET('Game Board'!$F$8:$F$31,0,IO$1)=JG14)*(OFFSET('Game Board'!$G$8:$G$31,0,IO$1)=OFFSET('Game Board'!$H$8:$H$31,0,IO$1))*1)</f>
        <v>3</v>
      </c>
      <c r="JL15" s="341">
        <f ca="1">SUMPRODUCT((OFFSET('Game Board'!$F$8:$F$31,0,IO$1)=JG15)*(OFFSET('Game Board'!$I$8:$I$31,0,IO$1)=JG12)*(OFFSET('Game Board'!$G$8:$G$31,0,IO$1)&lt;OFFSET('Game Board'!$H$8:$H$31,0,IO$1))*1)+SUMPRODUCT((OFFSET('Game Board'!$I$8:$I$31,0,IO$1)=JG15)*(OFFSET('Game Board'!$F$8:$F$31,0,IO$1)=JG12)*(OFFSET('Game Board'!$H$8:$H$31,0,IO$1)&lt;OFFSET('Game Board'!$G$8:$G$31,0,IO$1))*1)+SUMPRODUCT((OFFSET('Game Board'!$F$8:$F$31,0,IO$1)=JG15)*(OFFSET('Game Board'!$I$8:$I$31,0,IO$1)=JG13)*(OFFSET('Game Board'!$G$8:$G$31,0,IO$1)&lt;OFFSET('Game Board'!$H$8:$H$31,0,IO$1))*1)+SUMPRODUCT((OFFSET('Game Board'!$I$8:$I$31,0,IO$1)=JG15)*(OFFSET('Game Board'!$F$8:$F$31,0,IO$1)=JG13)*(OFFSET('Game Board'!$H$8:$H$31,0,IO$1)&lt;OFFSET('Game Board'!$G$8:$G$31,0,IO$1))*1)+SUMPRODUCT((OFFSET('Game Board'!$F$8:$F$31,0,IO$1)=JG15)*(OFFSET('Game Board'!$I$8:$I$31,0,IO$1)=JG14)*(OFFSET('Game Board'!$G$8:$G$31,0,IO$1)&lt;OFFSET('Game Board'!$H$8:$H$31,0,IO$1))*1)+SUMPRODUCT((OFFSET('Game Board'!$I$8:$I$31,0,IO$1)=JG15)*(OFFSET('Game Board'!$F$8:$F$31,0,IO$1)=JG14)*(OFFSET('Game Board'!$H$8:$H$31,0,IO$1)&lt;OFFSET('Game Board'!$G$8:$G$31,0,IO$1))*1)</f>
        <v>0</v>
      </c>
      <c r="JM15" s="341">
        <f ca="1">SUMIFS(OFFSET('Game Board'!$G$8:$G$31,0,IO$1),OFFSET('Game Board'!$F$8:$F$31,0,IO$1),JG15,OFFSET('Game Board'!$I$8:$I$31,0,IO$1),JG12)+SUMIFS(OFFSET('Game Board'!$G$8:$G$31,0,IO$1),OFFSET('Game Board'!$F$8:$F$31,0,IO$1),JG15,OFFSET('Game Board'!$I$8:$I$31,0,IO$1),JG13)+SUMIFS(OFFSET('Game Board'!$G$8:$G$31,0,IO$1),OFFSET('Game Board'!$F$8:$F$31,0,IO$1),JG15,OFFSET('Game Board'!$I$8:$I$31,0,IO$1),JG14)+SUMIFS(OFFSET('Game Board'!$H$8:$H$31,0,IO$1),OFFSET('Game Board'!$I$8:$I$31,0,IO$1),JG15,OFFSET('Game Board'!$F$8:$F$31,0,IO$1),JG12)+SUMIFS(OFFSET('Game Board'!$H$8:$H$31,0,IO$1),OFFSET('Game Board'!$I$8:$I$31,0,IO$1),JG15,OFFSET('Game Board'!$F$8:$F$31,0,IO$1),JG13)+SUMIFS(OFFSET('Game Board'!$H$8:$H$31,0,IO$1),OFFSET('Game Board'!$I$8:$I$31,0,IO$1),JG15,OFFSET('Game Board'!$F$8:$F$31,0,IO$1),JG14)</f>
        <v>0</v>
      </c>
      <c r="JN15" s="341">
        <f ca="1">SUMIFS(OFFSET('Game Board'!$H$8:$H$31,0,IO$1),OFFSET('Game Board'!$F$8:$F$31,0,IO$1),JG15,OFFSET('Game Board'!$I$8:$I$31,0,IO$1),JG12)+SUMIFS(OFFSET('Game Board'!$H$8:$H$31,0,IO$1),OFFSET('Game Board'!$F$8:$F$31,0,IO$1),JG15,OFFSET('Game Board'!$I$8:$I$31,0,IO$1),JG13)+SUMIFS(OFFSET('Game Board'!$H$8:$H$31,0,IO$1),OFFSET('Game Board'!$F$8:$F$31,0,IO$1),JG15,OFFSET('Game Board'!$I$8:$I$31,0,IO$1),JG14)+SUMIFS(OFFSET('Game Board'!$G$8:$G$31,0,IO$1),OFFSET('Game Board'!$I$8:$I$31,0,IO$1),JG15,OFFSET('Game Board'!$F$8:$F$31,0,IO$1),JG12)+SUMIFS(OFFSET('Game Board'!$G$8:$G$31,0,IO$1),OFFSET('Game Board'!$I$8:$I$31,0,IO$1),JG15,OFFSET('Game Board'!$F$8:$F$31,0,IO$1),JG13)+SUMIFS(OFFSET('Game Board'!$G$8:$G$31,0,IO$1),OFFSET('Game Board'!$I$8:$I$31,0,IO$1),JG15,OFFSET('Game Board'!$F$8:$F$31,0,IO$1),JG14)</f>
        <v>0</v>
      </c>
      <c r="JO15" s="341">
        <f t="shared" ca="1" si="38"/>
        <v>0</v>
      </c>
      <c r="JP15" s="341">
        <f t="shared" ca="1" si="39"/>
        <v>3</v>
      </c>
      <c r="JQ15" s="341">
        <f t="shared" ref="JQ15" ca="1" si="1926">IF(JG15&lt;&gt;"",SUMPRODUCT((JF12:JF15=JF15)*(JP12:JP15&gt;JP15)*1),0)</f>
        <v>0</v>
      </c>
      <c r="JR15" s="341">
        <f t="shared" ref="JR15" ca="1" si="1927">IF(JG15&lt;&gt;"",SUMPRODUCT((JQ12:JQ15=JQ15)*(JO12:JO15&gt;JO15)*1),0)</f>
        <v>0</v>
      </c>
      <c r="JS15" s="341">
        <f t="shared" ca="1" si="42"/>
        <v>0</v>
      </c>
      <c r="JT15" s="341">
        <f t="shared" ref="JT15" ca="1" si="1928">IF(JG15&lt;&gt;"",SUMPRODUCT((JS12:JS15=JS15)*(JQ12:JQ15=JQ15)*(JM12:JM15&gt;JM15)*1),0)</f>
        <v>0</v>
      </c>
      <c r="JU15" s="341">
        <f t="shared" ca="1" si="44"/>
        <v>1</v>
      </c>
      <c r="JV15" s="341">
        <f ca="1">SUMPRODUCT((OFFSET('Game Board'!$F$8:$F$31,0,IO$1)=JH15)*(OFFSET('Game Board'!$I$8:$I$31,0,IO$1)=JH13)*(OFFSET('Game Board'!$G$8:$G$31,0,IO$1)&gt;OFFSET('Game Board'!$H$8:$H$31,0,IO$1))*1)+SUMPRODUCT((OFFSET('Game Board'!$I$8:$I$31,0,IO$1)=JH15)*(OFFSET('Game Board'!$F$8:$F$31,0,IO$1)=JH13)*(OFFSET('Game Board'!$H$8:$H$31,0,IO$1)&gt;OFFSET('Game Board'!$G$8:$G$31,0,IO$1))*1)+SUMPRODUCT((OFFSET('Game Board'!$F$8:$F$31,0,IO$1)=JH15)*(OFFSET('Game Board'!$I$8:$I$31,0,IO$1)=JH14)*(OFFSET('Game Board'!$G$8:$G$31,0,IO$1)&gt;OFFSET('Game Board'!$H$8:$H$31,0,IO$1))*1)+SUMPRODUCT((OFFSET('Game Board'!$I$8:$I$31,0,IO$1)=JH15)*(OFFSET('Game Board'!$F$8:$F$31,0,IO$1)=JH14)*(OFFSET('Game Board'!$H$8:$H$31,0,IO$1)&gt;OFFSET('Game Board'!$G$8:$G$31,0,IO$1))*1)</f>
        <v>0</v>
      </c>
      <c r="JW15" s="341">
        <f ca="1">SUMPRODUCT((OFFSET('Game Board'!$F$8:$F$31,0,IO$1)=JH15)*(OFFSET('Game Board'!$I$8:$I$31,0,IO$1)=JH13)*(OFFSET('Game Board'!$G$8:$G$31,0,IO$1)=OFFSET('Game Board'!$H$8:$H$31,0,IO$1))*1)+SUMPRODUCT((OFFSET('Game Board'!$I$8:$I$31,0,IO$1)=JH15)*(OFFSET('Game Board'!$F$8:$F$31,0,IO$1)=JH13)*(OFFSET('Game Board'!$G$8:$G$31,0,IO$1)=OFFSET('Game Board'!$H$8:$H$31,0,IO$1))*1)+SUMPRODUCT((OFFSET('Game Board'!$F$8:$F$31,0,IO$1)=JH15)*(OFFSET('Game Board'!$I$8:$I$31,0,IO$1)=JH14)*(OFFSET('Game Board'!$G$8:$G$31,0,IO$1)=OFFSET('Game Board'!$H$8:$H$31,0,IO$1))*1)+SUMPRODUCT((OFFSET('Game Board'!$I$8:$I$31,0,IO$1)=JH15)*(OFFSET('Game Board'!$F$8:$F$31,0,IO$1)=JH14)*(OFFSET('Game Board'!$G$8:$G$31,0,IO$1)=OFFSET('Game Board'!$H$8:$H$31,0,IO$1))*1)</f>
        <v>0</v>
      </c>
      <c r="JX15" s="341">
        <f ca="1">SUMPRODUCT((OFFSET('Game Board'!$F$8:$F$31,0,IO$1)=JH15)*(OFFSET('Game Board'!$I$8:$I$31,0,IO$1)=JH13)*(OFFSET('Game Board'!$G$8:$G$31,0,IO$1)&lt;OFFSET('Game Board'!$H$8:$H$31,0,IO$1))*1)+SUMPRODUCT((OFFSET('Game Board'!$I$8:$I$31,0,IO$1)=JH15)*(OFFSET('Game Board'!$F$8:$F$31,0,IO$1)=JH13)*(OFFSET('Game Board'!$H$8:$H$31,0,IO$1)&lt;OFFSET('Game Board'!$G$8:$G$31,0,IO$1))*1)+SUMPRODUCT((OFFSET('Game Board'!$F$8:$F$31,0,IO$1)=JH15)*(OFFSET('Game Board'!$I$8:$I$31,0,IO$1)=JH14)*(OFFSET('Game Board'!$G$8:$G$31,0,IO$1)&lt;OFFSET('Game Board'!$H$8:$H$31,0,IO$1))*1)+SUMPRODUCT((OFFSET('Game Board'!$I$8:$I$31,0,IO$1)=JH15)*(OFFSET('Game Board'!$F$8:$F$31,0,IO$1)=JH14)*(OFFSET('Game Board'!$H$8:$H$31,0,IO$1)&lt;OFFSET('Game Board'!$G$8:$G$31,0,IO$1))*1)</f>
        <v>0</v>
      </c>
      <c r="JY15" s="341">
        <f ca="1">SUMIFS(OFFSET('Game Board'!$G$8:$G$31,0,IO$1),OFFSET('Game Board'!$F$8:$F$31,0,IO$1),JH15,OFFSET('Game Board'!$I$8:$I$31,0,IO$1),JH13)+SUMIFS(OFFSET('Game Board'!$G$8:$G$31,0,IO$1),OFFSET('Game Board'!$F$8:$F$31,0,IO$1),JH15,OFFSET('Game Board'!$I$8:$I$31,0,IO$1),JH14)+SUMIFS(OFFSET('Game Board'!$H$8:$H$31,0,IO$1),OFFSET('Game Board'!$I$8:$I$31,0,IO$1),JH15,OFFSET('Game Board'!$F$8:$F$31,0,IO$1),JH13)+SUMIFS(OFFSET('Game Board'!$H$8:$H$31,0,IO$1),OFFSET('Game Board'!$I$8:$I$31,0,IO$1),JH15,OFFSET('Game Board'!$F$8:$F$31,0,IO$1),JH14)</f>
        <v>0</v>
      </c>
      <c r="JZ15" s="341">
        <f ca="1">SUMIFS(OFFSET('Game Board'!$G$8:$G$31,0,IO$1),OFFSET('Game Board'!$F$8:$F$31,0,IO$1),JH15,OFFSET('Game Board'!$I$8:$I$31,0,IO$1),JH13)+SUMIFS(OFFSET('Game Board'!$G$8:$G$31,0,IO$1),OFFSET('Game Board'!$F$8:$F$31,0,IO$1),JH15,OFFSET('Game Board'!$I$8:$I$31,0,IO$1),JH14)+SUMIFS(OFFSET('Game Board'!$H$8:$H$31,0,IO$1),OFFSET('Game Board'!$I$8:$I$31,0,IO$1),JH15,OFFSET('Game Board'!$F$8:$F$31,0,IO$1),JH13)+SUMIFS(OFFSET('Game Board'!$H$8:$H$31,0,IO$1),OFFSET('Game Board'!$I$8:$I$31,0,IO$1),JH15,OFFSET('Game Board'!$F$8:$F$31,0,IO$1),JH14)</f>
        <v>0</v>
      </c>
      <c r="KA15" s="341">
        <f t="shared" ca="1" si="263"/>
        <v>0</v>
      </c>
      <c r="KB15" s="341">
        <f t="shared" ca="1" si="264"/>
        <v>0</v>
      </c>
      <c r="KC15" s="341">
        <f t="shared" ref="KC15" ca="1" si="1929">IF(JH15&lt;&gt;"",SUMPRODUCT((JF12:JF15=JF15)*(KB12:KB15&gt;KB15)*1),0)</f>
        <v>0</v>
      </c>
      <c r="KD15" s="341">
        <f t="shared" ref="KD15" ca="1" si="1930">IF(JH15&lt;&gt;"",SUMPRODUCT((KC12:KC15=KC15)*(KA12:KA15&gt;KA15)*1),0)</f>
        <v>0</v>
      </c>
      <c r="KE15" s="341">
        <f t="shared" ca="1" si="267"/>
        <v>0</v>
      </c>
      <c r="KF15" s="341">
        <f t="shared" ref="KF15" ca="1" si="1931">IF(JH15&lt;&gt;"",SUMPRODUCT((KE12:KE15=KE15)*(KC12:KC15=KC15)*(JY12:JY15&gt;JY15)*1),0)</f>
        <v>0</v>
      </c>
      <c r="KG15" s="341">
        <f t="shared" ca="1" si="45"/>
        <v>1</v>
      </c>
      <c r="KH15" s="341">
        <f ca="1">SUMPRODUCT((OFFSET('Game Board'!$F$8:$F$31,0,IO$1)=JI15)*(OFFSET('Game Board'!$I$8:$I$31,0,IO$1)=JI14)*(OFFSET('Game Board'!$G$8:$G$31,0,IO$1)&gt;OFFSET('Game Board'!$H$8:$H$31,0,IO$1))*1)+SUMPRODUCT((OFFSET('Game Board'!$I$8:$I$31,0,IO$1)=JI15)*(OFFSET('Game Board'!$F$8:$F$31,0,IO$1)=JI14)*(OFFSET('Game Board'!$H$8:$H$31,0,IO$1)&gt;OFFSET('Game Board'!$G$8:$G$31,0,IO$1))*1)</f>
        <v>0</v>
      </c>
      <c r="KI15" s="341">
        <f ca="1">SUMPRODUCT((OFFSET('Game Board'!$F$8:$F$31,0,IO$1)=JI15)*(OFFSET('Game Board'!$I$8:$I$31,0,IO$1)=JI14)*(OFFSET('Game Board'!$G$8:$G$31,0,IO$1)=OFFSET('Game Board'!$H$8:$H$31,0,IO$1))*1)+SUMPRODUCT((OFFSET('Game Board'!$I$8:$I$31,0,IO$1)=JI15)*(OFFSET('Game Board'!$F$8:$F$31,0,IO$1)=JI14)*(OFFSET('Game Board'!$H$8:$H$31,0,IO$1)=OFFSET('Game Board'!$G$8:$G$31,0,IO$1))*1)</f>
        <v>0</v>
      </c>
      <c r="KJ15" s="341">
        <f ca="1">SUMPRODUCT((OFFSET('Game Board'!$F$8:$F$31,0,IO$1)=JI15)*(OFFSET('Game Board'!$I$8:$I$31,0,IO$1)=JI14)*(OFFSET('Game Board'!$G$8:$G$31,0,IO$1)&lt;OFFSET('Game Board'!$H$8:$H$31,0,IO$1))*1)+SUMPRODUCT((OFFSET('Game Board'!$I$8:$I$31,0,IO$1)=JI15)*(OFFSET('Game Board'!$F$8:$F$31,0,IO$1)=JI14)*(OFFSET('Game Board'!$H$8:$H$31,0,IO$1)&lt;OFFSET('Game Board'!$G$8:$G$31,0,IO$1))*1)</f>
        <v>0</v>
      </c>
      <c r="KK15" s="341">
        <f ca="1">SUMIFS(OFFSET('Game Board'!$G$8:$G$31,0,IO$1),OFFSET('Game Board'!$F$8:$F$31,0,IO$1),JI15,OFFSET('Game Board'!$I$8:$I$31,0,IO$1),JI14)+SUMIFS(OFFSET('Game Board'!$H$8:$H$31,0,IO$1),OFFSET('Game Board'!$I$8:$I$31,0,IO$1),JI15,OFFSET('Game Board'!$F$8:$F$31,0,IO$1),JI14)</f>
        <v>0</v>
      </c>
      <c r="KL15" s="341">
        <f ca="1">SUMIFS(OFFSET('Game Board'!$G$8:$G$31,0,IO$1),OFFSET('Game Board'!$F$8:$F$31,0,IO$1),JI15,OFFSET('Game Board'!$I$8:$I$31,0,IO$1),JI14)+SUMIFS(OFFSET('Game Board'!$H$8:$H$31,0,IO$1),OFFSET('Game Board'!$I$8:$I$31,0,IO$1),JI15,OFFSET('Game Board'!$F$8:$F$31,0,IO$1),JI14)</f>
        <v>0</v>
      </c>
      <c r="KM15" s="341">
        <f t="shared" ca="1" si="1723"/>
        <v>0</v>
      </c>
      <c r="KN15" s="341">
        <f t="shared" ca="1" si="1724"/>
        <v>0</v>
      </c>
      <c r="KO15" s="341">
        <f t="shared" ref="KO15" ca="1" si="1932">IF(JI15&lt;&gt;"",SUMPRODUCT((JR12:JR15=JR15)*(KN12:KN15&gt;KN15)*1),0)</f>
        <v>0</v>
      </c>
      <c r="KP15" s="341">
        <f t="shared" ref="KP15" ca="1" si="1933">IF(JI15&lt;&gt;"",SUMPRODUCT((KO12:KO15=KO15)*(KM12:KM15&gt;KM15)*1),0)</f>
        <v>0</v>
      </c>
      <c r="KQ15" s="341">
        <f t="shared" ca="1" si="1727"/>
        <v>0</v>
      </c>
      <c r="KR15" s="341">
        <f t="shared" ref="KR15" ca="1" si="1934">IF(JI15&lt;&gt;"",SUMPRODUCT((KQ12:KQ15=KQ15)*(KO12:KO15=KO15)*(KK12:KK15&gt;KK15)*1),0)</f>
        <v>0</v>
      </c>
      <c r="KS15" s="341">
        <f t="shared" ca="1" si="46"/>
        <v>1</v>
      </c>
      <c r="KT15" s="341">
        <f t="shared" ref="KT15" ca="1" si="1935">SUMPRODUCT((KS12:KS15=KS15)*(IV12:IV15&gt;IV15)*1)</f>
        <v>3</v>
      </c>
      <c r="KU15" s="341">
        <f t="shared" ca="1" si="48"/>
        <v>4</v>
      </c>
      <c r="KV15" s="341" t="str">
        <f t="shared" si="270"/>
        <v>Dominican Republic</v>
      </c>
      <c r="KW15" s="341">
        <f t="shared" ca="1" si="49"/>
        <v>0</v>
      </c>
      <c r="KX15" s="341">
        <f ca="1">SUMPRODUCT((OFFSET('Game Board'!$G$8:$G$31,0,KX$1)&lt;&gt;"")*(OFFSET('Game Board'!$F$8:$F$31,0,KX$1)=$C15)*(OFFSET('Game Board'!$G$8:$G$31,0,KX$1)&gt;OFFSET('Game Board'!$H$8:$H$31,0,KX$1))*1)+SUMPRODUCT((OFFSET('Game Board'!$G$8:$G$31,0,KX$1)&lt;&gt;"")*(OFFSET('Game Board'!$I$8:$I$31,0,KX$1)=$C15)*(OFFSET('Game Board'!$H$8:$H$31,0,KX$1)&gt;OFFSET('Game Board'!$G$8:$G$31,0,KX$1))*1)</f>
        <v>0</v>
      </c>
      <c r="KY15" s="341">
        <f ca="1">SUMPRODUCT((OFFSET('Game Board'!$G$8:$G$31,0,KX$1)&lt;&gt;"")*(OFFSET('Game Board'!$F$8:$F$31,0,KX$1)=$C15)*(OFFSET('Game Board'!$G$8:$G$31,0,KX$1)=OFFSET('Game Board'!$H$8:$H$31,0,KX$1))*1)+SUMPRODUCT((OFFSET('Game Board'!$G$8:$G$31,0,KX$1)&lt;&gt;"")*(OFFSET('Game Board'!$I$8:$I$31,0,KX$1)=$C15)*(OFFSET('Game Board'!$G$8:$G$31,0,KX$1)=OFFSET('Game Board'!$H$8:$H$31,0,KX$1))*1)</f>
        <v>0</v>
      </c>
      <c r="KZ15" s="341">
        <f ca="1">SUMPRODUCT((OFFSET('Game Board'!$G$8:$G$31,0,KX$1)&lt;&gt;"")*(OFFSET('Game Board'!$F$8:$F$31,0,KX$1)=$C15)*(OFFSET('Game Board'!$G$8:$G$31,0,KX$1)&lt;OFFSET('Game Board'!$H$8:$H$31,0,KX$1))*1)+SUMPRODUCT((OFFSET('Game Board'!$G$8:$G$31,0,KX$1)&lt;&gt;"")*(OFFSET('Game Board'!$I$8:$I$31,0,KX$1)=$C15)*(OFFSET('Game Board'!$H$8:$H$31,0,KX$1)&lt;OFFSET('Game Board'!$G$8:$G$31,0,KX$1))*1)</f>
        <v>0</v>
      </c>
      <c r="LA15" s="341">
        <f ca="1">SUMIF(OFFSET('Game Board'!$F$8:$F$31,0,KX$1),$C15,OFFSET('Game Board'!$G$8:$G$31,0,KX$1))+SUMIF(OFFSET('Game Board'!$I$8:$I$31,0,KX$1),$C15,OFFSET('Game Board'!$H$8:$H$31,0,KX$1))</f>
        <v>0</v>
      </c>
      <c r="LB15" s="341">
        <f ca="1">SUMIF(OFFSET('Game Board'!$F$8:$F$31,0,KX$1),$C15,OFFSET('Game Board'!$H$8:$H$31,0,KX$1))+SUMIF(OFFSET('Game Board'!$I$8:$I$31,0,KX$1),$C15,OFFSET('Game Board'!$G$8:$G$31,0,KX$1))</f>
        <v>0</v>
      </c>
      <c r="LC15" s="341">
        <f t="shared" ca="1" si="50"/>
        <v>0</v>
      </c>
      <c r="LD15" s="341">
        <f t="shared" ca="1" si="51"/>
        <v>0</v>
      </c>
      <c r="LE15" s="341">
        <f t="shared" ca="1" si="271"/>
        <v>5</v>
      </c>
      <c r="LF15" s="341">
        <f>'Tournament Setup'!$F17</f>
        <v>0</v>
      </c>
      <c r="LG15" s="341">
        <f t="shared" ref="LG15" ca="1" si="1936">RANK(LD15,LD12:LD15)</f>
        <v>1</v>
      </c>
      <c r="LH15" s="341">
        <f t="shared" ref="LH15" ca="1" si="1937">SUMPRODUCT((LG12:LG15=LG15)*(LC12:LC15&gt;LC15)*1)</f>
        <v>0</v>
      </c>
      <c r="LI15" s="341">
        <f t="shared" ca="1" si="54"/>
        <v>1</v>
      </c>
      <c r="LJ15" s="341">
        <f t="shared" ref="LJ15" ca="1" si="1938">SUMPRODUCT((LG12:LG15=LG15)*(LC12:LC15=LC15)*(LA12:LA15&gt;LA15)*1)</f>
        <v>0</v>
      </c>
      <c r="LK15" s="341">
        <f t="shared" ca="1" si="56"/>
        <v>1</v>
      </c>
      <c r="LL15" s="341">
        <f t="shared" ref="LL15" ca="1" si="1939">RANK(LK15,LK12:LK15,1)+COUNTIF(LK12:LK15,LK15)-1</f>
        <v>4</v>
      </c>
      <c r="LM15" s="341">
        <v>4</v>
      </c>
      <c r="LN15" s="341" t="str">
        <f t="shared" ref="LN15" ca="1" si="1940">INDEX(KV12:KV15,MATCH(LM15,LL12:LL15,0),0)</f>
        <v>Dominican Republic</v>
      </c>
      <c r="LO15" s="341">
        <f t="shared" ref="LO15" ca="1" si="1941">INDEX(LK12:LK15,MATCH(LN15,KV12:KV15,0),0)</f>
        <v>1</v>
      </c>
      <c r="LP15" s="341" t="str">
        <f t="shared" ca="1" si="1736"/>
        <v>Dominican Republic</v>
      </c>
      <c r="LQ15" s="341" t="str">
        <f t="shared" ref="LQ15" ca="1" si="1942">IF(AND(LQ14&lt;&gt;"",LO15=2),LN15,"")</f>
        <v/>
      </c>
      <c r="LR15" s="341" t="str">
        <f t="shared" ref="LR15" ca="1" si="1943">IF(AND(LR14&lt;&gt;"",LO15=3),LN15,"")</f>
        <v/>
      </c>
      <c r="LS15" s="341">
        <f ca="1">SUMPRODUCT((OFFSET('Game Board'!$F$8:$F$31,0,KX$1)=LP15)*(OFFSET('Game Board'!$I$8:$I$31,0,KX$1)=LP12)*(OFFSET('Game Board'!$G$8:$G$31,0,KX$1)&gt;OFFSET('Game Board'!$H$8:$H$31,0,KX$1))*1)+SUMPRODUCT((OFFSET('Game Board'!$I$8:$I$31,0,KX$1)=LP15)*(OFFSET('Game Board'!$F$8:$F$31,0,KX$1)=LP12)*(OFFSET('Game Board'!$H$8:$H$31,0,KX$1)&gt;OFFSET('Game Board'!$G$8:$G$31,0,KX$1))*1)+SUMPRODUCT((OFFSET('Game Board'!$F$8:$F$31,0,KX$1)=LP15)*(OFFSET('Game Board'!$I$8:$I$31,0,KX$1)=LP13)*(OFFSET('Game Board'!$G$8:$G$31,0,KX$1)&gt;OFFSET('Game Board'!$H$8:$H$31,0,KX$1))*1)+SUMPRODUCT((OFFSET('Game Board'!$I$8:$I$31,0,KX$1)=LP15)*(OFFSET('Game Board'!$F$8:$F$31,0,KX$1)=LP13)*(OFFSET('Game Board'!$H$8:$H$31,0,KX$1)&gt;OFFSET('Game Board'!$G$8:$G$31,0,KX$1))*1)+SUMPRODUCT((OFFSET('Game Board'!$F$8:$F$31,0,KX$1)=LP15)*(OFFSET('Game Board'!$I$8:$I$31,0,KX$1)=LP14)*(OFFSET('Game Board'!$G$8:$G$31,0,KX$1)&gt;OFFSET('Game Board'!$H$8:$H$31,0,KX$1))*1)+SUMPRODUCT((OFFSET('Game Board'!$I$8:$I$31,0,KX$1)=LP15)*(OFFSET('Game Board'!$F$8:$F$31,0,KX$1)=LP14)*(OFFSET('Game Board'!$H$8:$H$31,0,KX$1)&gt;OFFSET('Game Board'!$G$8:$G$31,0,KX$1))*1)</f>
        <v>0</v>
      </c>
      <c r="LT15" s="341">
        <f ca="1">SUMPRODUCT((OFFSET('Game Board'!$F$8:$F$31,0,KX$1)=LP15)*(OFFSET('Game Board'!$I$8:$I$31,0,KX$1)=LP12)*(OFFSET('Game Board'!$G$8:$G$31,0,KX$1)&gt;=OFFSET('Game Board'!$H$8:$H$31,0,KX$1))*1)+SUMPRODUCT((OFFSET('Game Board'!$I$8:$I$31,0,KX$1)=LP15)*(OFFSET('Game Board'!$F$8:$F$31,0,KX$1)=LP12)*(OFFSET('Game Board'!$G$8:$G$31,0,KX$1)=OFFSET('Game Board'!$H$8:$H$31,0,KX$1))*1)+SUMPRODUCT((OFFSET('Game Board'!$F$8:$F$31,0,KX$1)=LP15)*(OFFSET('Game Board'!$I$8:$I$31,0,KX$1)=LP13)*(OFFSET('Game Board'!$G$8:$G$31,0,KX$1)=OFFSET('Game Board'!$H$8:$H$31,0,KX$1))*1)+SUMPRODUCT((OFFSET('Game Board'!$I$8:$I$31,0,KX$1)=LP15)*(OFFSET('Game Board'!$F$8:$F$31,0,KX$1)=LP13)*(OFFSET('Game Board'!$G$8:$G$31,0,KX$1)=OFFSET('Game Board'!$H$8:$H$31,0,KX$1))*1)+SUMPRODUCT((OFFSET('Game Board'!$F$8:$F$31,0,KX$1)=LP15)*(OFFSET('Game Board'!$I$8:$I$31,0,KX$1)=LP14)*(OFFSET('Game Board'!$G$8:$G$31,0,KX$1)=OFFSET('Game Board'!$H$8:$H$31,0,KX$1))*1)+SUMPRODUCT((OFFSET('Game Board'!$I$8:$I$31,0,KX$1)=LP15)*(OFFSET('Game Board'!$F$8:$F$31,0,KX$1)=LP14)*(OFFSET('Game Board'!$G$8:$G$31,0,KX$1)=OFFSET('Game Board'!$H$8:$H$31,0,KX$1))*1)</f>
        <v>3</v>
      </c>
      <c r="LU15" s="341">
        <f ca="1">SUMPRODUCT((OFFSET('Game Board'!$F$8:$F$31,0,KX$1)=LP15)*(OFFSET('Game Board'!$I$8:$I$31,0,KX$1)=LP12)*(OFFSET('Game Board'!$G$8:$G$31,0,KX$1)&lt;OFFSET('Game Board'!$H$8:$H$31,0,KX$1))*1)+SUMPRODUCT((OFFSET('Game Board'!$I$8:$I$31,0,KX$1)=LP15)*(OFFSET('Game Board'!$F$8:$F$31,0,KX$1)=LP12)*(OFFSET('Game Board'!$H$8:$H$31,0,KX$1)&lt;OFFSET('Game Board'!$G$8:$G$31,0,KX$1))*1)+SUMPRODUCT((OFFSET('Game Board'!$F$8:$F$31,0,KX$1)=LP15)*(OFFSET('Game Board'!$I$8:$I$31,0,KX$1)=LP13)*(OFFSET('Game Board'!$G$8:$G$31,0,KX$1)&lt;OFFSET('Game Board'!$H$8:$H$31,0,KX$1))*1)+SUMPRODUCT((OFFSET('Game Board'!$I$8:$I$31,0,KX$1)=LP15)*(OFFSET('Game Board'!$F$8:$F$31,0,KX$1)=LP13)*(OFFSET('Game Board'!$H$8:$H$31,0,KX$1)&lt;OFFSET('Game Board'!$G$8:$G$31,0,KX$1))*1)+SUMPRODUCT((OFFSET('Game Board'!$F$8:$F$31,0,KX$1)=LP15)*(OFFSET('Game Board'!$I$8:$I$31,0,KX$1)=LP14)*(OFFSET('Game Board'!$G$8:$G$31,0,KX$1)&lt;OFFSET('Game Board'!$H$8:$H$31,0,KX$1))*1)+SUMPRODUCT((OFFSET('Game Board'!$I$8:$I$31,0,KX$1)=LP15)*(OFFSET('Game Board'!$F$8:$F$31,0,KX$1)=LP14)*(OFFSET('Game Board'!$H$8:$H$31,0,KX$1)&lt;OFFSET('Game Board'!$G$8:$G$31,0,KX$1))*1)</f>
        <v>0</v>
      </c>
      <c r="LV15" s="341">
        <f ca="1">SUMIFS(OFFSET('Game Board'!$G$8:$G$31,0,KX$1),OFFSET('Game Board'!$F$8:$F$31,0,KX$1),LP15,OFFSET('Game Board'!$I$8:$I$31,0,KX$1),LP12)+SUMIFS(OFFSET('Game Board'!$G$8:$G$31,0,KX$1),OFFSET('Game Board'!$F$8:$F$31,0,KX$1),LP15,OFFSET('Game Board'!$I$8:$I$31,0,KX$1),LP13)+SUMIFS(OFFSET('Game Board'!$G$8:$G$31,0,KX$1),OFFSET('Game Board'!$F$8:$F$31,0,KX$1),LP15,OFFSET('Game Board'!$I$8:$I$31,0,KX$1),LP14)+SUMIFS(OFFSET('Game Board'!$H$8:$H$31,0,KX$1),OFFSET('Game Board'!$I$8:$I$31,0,KX$1),LP15,OFFSET('Game Board'!$F$8:$F$31,0,KX$1),LP12)+SUMIFS(OFFSET('Game Board'!$H$8:$H$31,0,KX$1),OFFSET('Game Board'!$I$8:$I$31,0,KX$1),LP15,OFFSET('Game Board'!$F$8:$F$31,0,KX$1),LP13)+SUMIFS(OFFSET('Game Board'!$H$8:$H$31,0,KX$1),OFFSET('Game Board'!$I$8:$I$31,0,KX$1),LP15,OFFSET('Game Board'!$F$8:$F$31,0,KX$1),LP14)</f>
        <v>0</v>
      </c>
      <c r="LW15" s="341">
        <f ca="1">SUMIFS(OFFSET('Game Board'!$H$8:$H$31,0,KX$1),OFFSET('Game Board'!$F$8:$F$31,0,KX$1),LP15,OFFSET('Game Board'!$I$8:$I$31,0,KX$1),LP12)+SUMIFS(OFFSET('Game Board'!$H$8:$H$31,0,KX$1),OFFSET('Game Board'!$F$8:$F$31,0,KX$1),LP15,OFFSET('Game Board'!$I$8:$I$31,0,KX$1),LP13)+SUMIFS(OFFSET('Game Board'!$H$8:$H$31,0,KX$1),OFFSET('Game Board'!$F$8:$F$31,0,KX$1),LP15,OFFSET('Game Board'!$I$8:$I$31,0,KX$1),LP14)+SUMIFS(OFFSET('Game Board'!$G$8:$G$31,0,KX$1),OFFSET('Game Board'!$I$8:$I$31,0,KX$1),LP15,OFFSET('Game Board'!$F$8:$F$31,0,KX$1),LP12)+SUMIFS(OFFSET('Game Board'!$G$8:$G$31,0,KX$1),OFFSET('Game Board'!$I$8:$I$31,0,KX$1),LP15,OFFSET('Game Board'!$F$8:$F$31,0,KX$1),LP13)+SUMIFS(OFFSET('Game Board'!$G$8:$G$31,0,KX$1),OFFSET('Game Board'!$I$8:$I$31,0,KX$1),LP15,OFFSET('Game Board'!$F$8:$F$31,0,KX$1),LP14)</f>
        <v>0</v>
      </c>
      <c r="LX15" s="341">
        <f t="shared" ca="1" si="61"/>
        <v>0</v>
      </c>
      <c r="LY15" s="341">
        <f t="shared" ca="1" si="62"/>
        <v>3</v>
      </c>
      <c r="LZ15" s="341">
        <f t="shared" ref="LZ15" ca="1" si="1944">IF(LP15&lt;&gt;"",SUMPRODUCT((LO12:LO15=LO15)*(LY12:LY15&gt;LY15)*1),0)</f>
        <v>0</v>
      </c>
      <c r="MA15" s="341">
        <f t="shared" ref="MA15" ca="1" si="1945">IF(LP15&lt;&gt;"",SUMPRODUCT((LZ12:LZ15=LZ15)*(LX12:LX15&gt;LX15)*1),0)</f>
        <v>0</v>
      </c>
      <c r="MB15" s="341">
        <f t="shared" ca="1" si="65"/>
        <v>0</v>
      </c>
      <c r="MC15" s="341">
        <f t="shared" ref="MC15" ca="1" si="1946">IF(LP15&lt;&gt;"",SUMPRODUCT((MB12:MB15=MB15)*(LZ12:LZ15=LZ15)*(LV12:LV15&gt;LV15)*1),0)</f>
        <v>0</v>
      </c>
      <c r="MD15" s="341">
        <f t="shared" ca="1" si="67"/>
        <v>1</v>
      </c>
      <c r="ME15" s="341">
        <f ca="1">SUMPRODUCT((OFFSET('Game Board'!$F$8:$F$31,0,KX$1)=LQ15)*(OFFSET('Game Board'!$I$8:$I$31,0,KX$1)=LQ13)*(OFFSET('Game Board'!$G$8:$G$31,0,KX$1)&gt;OFFSET('Game Board'!$H$8:$H$31,0,KX$1))*1)+SUMPRODUCT((OFFSET('Game Board'!$I$8:$I$31,0,KX$1)=LQ15)*(OFFSET('Game Board'!$F$8:$F$31,0,KX$1)=LQ13)*(OFFSET('Game Board'!$H$8:$H$31,0,KX$1)&gt;OFFSET('Game Board'!$G$8:$G$31,0,KX$1))*1)+SUMPRODUCT((OFFSET('Game Board'!$F$8:$F$31,0,KX$1)=LQ15)*(OFFSET('Game Board'!$I$8:$I$31,0,KX$1)=LQ14)*(OFFSET('Game Board'!$G$8:$G$31,0,KX$1)&gt;OFFSET('Game Board'!$H$8:$H$31,0,KX$1))*1)+SUMPRODUCT((OFFSET('Game Board'!$I$8:$I$31,0,KX$1)=LQ15)*(OFFSET('Game Board'!$F$8:$F$31,0,KX$1)=LQ14)*(OFFSET('Game Board'!$H$8:$H$31,0,KX$1)&gt;OFFSET('Game Board'!$G$8:$G$31,0,KX$1))*1)</f>
        <v>0</v>
      </c>
      <c r="MF15" s="341">
        <f ca="1">SUMPRODUCT((OFFSET('Game Board'!$F$8:$F$31,0,KX$1)=LQ15)*(OFFSET('Game Board'!$I$8:$I$31,0,KX$1)=LQ13)*(OFFSET('Game Board'!$G$8:$G$31,0,KX$1)=OFFSET('Game Board'!$H$8:$H$31,0,KX$1))*1)+SUMPRODUCT((OFFSET('Game Board'!$I$8:$I$31,0,KX$1)=LQ15)*(OFFSET('Game Board'!$F$8:$F$31,0,KX$1)=LQ13)*(OFFSET('Game Board'!$G$8:$G$31,0,KX$1)=OFFSET('Game Board'!$H$8:$H$31,0,KX$1))*1)+SUMPRODUCT((OFFSET('Game Board'!$F$8:$F$31,0,KX$1)=LQ15)*(OFFSET('Game Board'!$I$8:$I$31,0,KX$1)=LQ14)*(OFFSET('Game Board'!$G$8:$G$31,0,KX$1)=OFFSET('Game Board'!$H$8:$H$31,0,KX$1))*1)+SUMPRODUCT((OFFSET('Game Board'!$I$8:$I$31,0,KX$1)=LQ15)*(OFFSET('Game Board'!$F$8:$F$31,0,KX$1)=LQ14)*(OFFSET('Game Board'!$G$8:$G$31,0,KX$1)=OFFSET('Game Board'!$H$8:$H$31,0,KX$1))*1)</f>
        <v>0</v>
      </c>
      <c r="MG15" s="341">
        <f ca="1">SUMPRODUCT((OFFSET('Game Board'!$F$8:$F$31,0,KX$1)=LQ15)*(OFFSET('Game Board'!$I$8:$I$31,0,KX$1)=LQ13)*(OFFSET('Game Board'!$G$8:$G$31,0,KX$1)&lt;OFFSET('Game Board'!$H$8:$H$31,0,KX$1))*1)+SUMPRODUCT((OFFSET('Game Board'!$I$8:$I$31,0,KX$1)=LQ15)*(OFFSET('Game Board'!$F$8:$F$31,0,KX$1)=LQ13)*(OFFSET('Game Board'!$H$8:$H$31,0,KX$1)&lt;OFFSET('Game Board'!$G$8:$G$31,0,KX$1))*1)+SUMPRODUCT((OFFSET('Game Board'!$F$8:$F$31,0,KX$1)=LQ15)*(OFFSET('Game Board'!$I$8:$I$31,0,KX$1)=LQ14)*(OFFSET('Game Board'!$G$8:$G$31,0,KX$1)&lt;OFFSET('Game Board'!$H$8:$H$31,0,KX$1))*1)+SUMPRODUCT((OFFSET('Game Board'!$I$8:$I$31,0,KX$1)=LQ15)*(OFFSET('Game Board'!$F$8:$F$31,0,KX$1)=LQ14)*(OFFSET('Game Board'!$H$8:$H$31,0,KX$1)&lt;OFFSET('Game Board'!$G$8:$G$31,0,KX$1))*1)</f>
        <v>0</v>
      </c>
      <c r="MH15" s="341">
        <f ca="1">SUMIFS(OFFSET('Game Board'!$G$8:$G$31,0,KX$1),OFFSET('Game Board'!$F$8:$F$31,0,KX$1),LQ15,OFFSET('Game Board'!$I$8:$I$31,0,KX$1),LQ13)+SUMIFS(OFFSET('Game Board'!$G$8:$G$31,0,KX$1),OFFSET('Game Board'!$F$8:$F$31,0,KX$1),LQ15,OFFSET('Game Board'!$I$8:$I$31,0,KX$1),LQ14)+SUMIFS(OFFSET('Game Board'!$H$8:$H$31,0,KX$1),OFFSET('Game Board'!$I$8:$I$31,0,KX$1),LQ15,OFFSET('Game Board'!$F$8:$F$31,0,KX$1),LQ13)+SUMIFS(OFFSET('Game Board'!$H$8:$H$31,0,KX$1),OFFSET('Game Board'!$I$8:$I$31,0,KX$1),LQ15,OFFSET('Game Board'!$F$8:$F$31,0,KX$1),LQ14)</f>
        <v>0</v>
      </c>
      <c r="MI15" s="341">
        <f ca="1">SUMIFS(OFFSET('Game Board'!$G$8:$G$31,0,KX$1),OFFSET('Game Board'!$F$8:$F$31,0,KX$1),LQ15,OFFSET('Game Board'!$I$8:$I$31,0,KX$1),LQ13)+SUMIFS(OFFSET('Game Board'!$G$8:$G$31,0,KX$1),OFFSET('Game Board'!$F$8:$F$31,0,KX$1),LQ15,OFFSET('Game Board'!$I$8:$I$31,0,KX$1),LQ14)+SUMIFS(OFFSET('Game Board'!$H$8:$H$31,0,KX$1),OFFSET('Game Board'!$I$8:$I$31,0,KX$1),LQ15,OFFSET('Game Board'!$F$8:$F$31,0,KX$1),LQ13)+SUMIFS(OFFSET('Game Board'!$H$8:$H$31,0,KX$1),OFFSET('Game Board'!$I$8:$I$31,0,KX$1),LQ15,OFFSET('Game Board'!$F$8:$F$31,0,KX$1),LQ14)</f>
        <v>0</v>
      </c>
      <c r="MJ15" s="341">
        <f t="shared" ca="1" si="283"/>
        <v>0</v>
      </c>
      <c r="MK15" s="341">
        <f t="shared" ca="1" si="284"/>
        <v>0</v>
      </c>
      <c r="ML15" s="341">
        <f t="shared" ref="ML15" ca="1" si="1947">IF(LQ15&lt;&gt;"",SUMPRODUCT((LO12:LO15=LO15)*(MK12:MK15&gt;MK15)*1),0)</f>
        <v>0</v>
      </c>
      <c r="MM15" s="341">
        <f t="shared" ref="MM15" ca="1" si="1948">IF(LQ15&lt;&gt;"",SUMPRODUCT((ML12:ML15=ML15)*(MJ12:MJ15&gt;MJ15)*1),0)</f>
        <v>0</v>
      </c>
      <c r="MN15" s="341">
        <f t="shared" ca="1" si="287"/>
        <v>0</v>
      </c>
      <c r="MO15" s="341">
        <f t="shared" ref="MO15" ca="1" si="1949">IF(LQ15&lt;&gt;"",SUMPRODUCT((MN12:MN15=MN15)*(ML12:ML15=ML15)*(MH12:MH15&gt;MH15)*1),0)</f>
        <v>0</v>
      </c>
      <c r="MP15" s="341">
        <f t="shared" ca="1" si="68"/>
        <v>1</v>
      </c>
      <c r="MQ15" s="341">
        <f ca="1">SUMPRODUCT((OFFSET('Game Board'!$F$8:$F$31,0,KX$1)=LR15)*(OFFSET('Game Board'!$I$8:$I$31,0,KX$1)=LR14)*(OFFSET('Game Board'!$G$8:$G$31,0,KX$1)&gt;OFFSET('Game Board'!$H$8:$H$31,0,KX$1))*1)+SUMPRODUCT((OFFSET('Game Board'!$I$8:$I$31,0,KX$1)=LR15)*(OFFSET('Game Board'!$F$8:$F$31,0,KX$1)=LR14)*(OFFSET('Game Board'!$H$8:$H$31,0,KX$1)&gt;OFFSET('Game Board'!$G$8:$G$31,0,KX$1))*1)</f>
        <v>0</v>
      </c>
      <c r="MR15" s="341">
        <f ca="1">SUMPRODUCT((OFFSET('Game Board'!$F$8:$F$31,0,KX$1)=LR15)*(OFFSET('Game Board'!$I$8:$I$31,0,KX$1)=LR14)*(OFFSET('Game Board'!$G$8:$G$31,0,KX$1)=OFFSET('Game Board'!$H$8:$H$31,0,KX$1))*1)+SUMPRODUCT((OFFSET('Game Board'!$I$8:$I$31,0,KX$1)=LR15)*(OFFSET('Game Board'!$F$8:$F$31,0,KX$1)=LR14)*(OFFSET('Game Board'!$H$8:$H$31,0,KX$1)=OFFSET('Game Board'!$G$8:$G$31,0,KX$1))*1)</f>
        <v>0</v>
      </c>
      <c r="MS15" s="341">
        <f ca="1">SUMPRODUCT((OFFSET('Game Board'!$F$8:$F$31,0,KX$1)=LR15)*(OFFSET('Game Board'!$I$8:$I$31,0,KX$1)=LR14)*(OFFSET('Game Board'!$G$8:$G$31,0,KX$1)&lt;OFFSET('Game Board'!$H$8:$H$31,0,KX$1))*1)+SUMPRODUCT((OFFSET('Game Board'!$I$8:$I$31,0,KX$1)=LR15)*(OFFSET('Game Board'!$F$8:$F$31,0,KX$1)=LR14)*(OFFSET('Game Board'!$H$8:$H$31,0,KX$1)&lt;OFFSET('Game Board'!$G$8:$G$31,0,KX$1))*1)</f>
        <v>0</v>
      </c>
      <c r="MT15" s="341">
        <f ca="1">SUMIFS(OFFSET('Game Board'!$G$8:$G$31,0,KX$1),OFFSET('Game Board'!$F$8:$F$31,0,KX$1),LR15,OFFSET('Game Board'!$I$8:$I$31,0,KX$1),LR14)+SUMIFS(OFFSET('Game Board'!$H$8:$H$31,0,KX$1),OFFSET('Game Board'!$I$8:$I$31,0,KX$1),LR15,OFFSET('Game Board'!$F$8:$F$31,0,KX$1),LR14)</f>
        <v>0</v>
      </c>
      <c r="MU15" s="341">
        <f ca="1">SUMIFS(OFFSET('Game Board'!$G$8:$G$31,0,KX$1),OFFSET('Game Board'!$F$8:$F$31,0,KX$1),LR15,OFFSET('Game Board'!$I$8:$I$31,0,KX$1),LR14)+SUMIFS(OFFSET('Game Board'!$H$8:$H$31,0,KX$1),OFFSET('Game Board'!$I$8:$I$31,0,KX$1),LR15,OFFSET('Game Board'!$F$8:$F$31,0,KX$1),LR14)</f>
        <v>0</v>
      </c>
      <c r="MV15" s="341">
        <f t="shared" ca="1" si="1745"/>
        <v>0</v>
      </c>
      <c r="MW15" s="341">
        <f t="shared" ca="1" si="1746"/>
        <v>0</v>
      </c>
      <c r="MX15" s="341">
        <f t="shared" ref="MX15" ca="1" si="1950">IF(LR15&lt;&gt;"",SUMPRODUCT((MA12:MA15=MA15)*(MW12:MW15&gt;MW15)*1),0)</f>
        <v>0</v>
      </c>
      <c r="MY15" s="341">
        <f t="shared" ref="MY15" ca="1" si="1951">IF(LR15&lt;&gt;"",SUMPRODUCT((MX12:MX15=MX15)*(MV12:MV15&gt;MV15)*1),0)</f>
        <v>0</v>
      </c>
      <c r="MZ15" s="341">
        <f t="shared" ca="1" si="1749"/>
        <v>0</v>
      </c>
      <c r="NA15" s="341">
        <f t="shared" ref="NA15" ca="1" si="1952">IF(LR15&lt;&gt;"",SUMPRODUCT((MZ12:MZ15=MZ15)*(MX12:MX15=MX15)*(MT12:MT15&gt;MT15)*1),0)</f>
        <v>0</v>
      </c>
      <c r="NB15" s="341">
        <f t="shared" ca="1" si="69"/>
        <v>1</v>
      </c>
      <c r="NC15" s="341">
        <f t="shared" ref="NC15" ca="1" si="1953">SUMPRODUCT((NB12:NB15=NB15)*(LE12:LE15&gt;LE15)*1)</f>
        <v>3</v>
      </c>
      <c r="ND15" s="341">
        <f t="shared" ca="1" si="71"/>
        <v>4</v>
      </c>
      <c r="NE15" s="341" t="str">
        <f t="shared" si="290"/>
        <v>Dominican Republic</v>
      </c>
      <c r="NF15" s="341">
        <f t="shared" ca="1" si="72"/>
        <v>0</v>
      </c>
      <c r="NG15" s="341">
        <f ca="1">SUMPRODUCT((OFFSET('Game Board'!$G$8:$G$31,0,NG$1)&lt;&gt;"")*(OFFSET('Game Board'!$F$8:$F$31,0,NG$1)=$C15)*(OFFSET('Game Board'!$G$8:$G$31,0,NG$1)&gt;OFFSET('Game Board'!$H$8:$H$31,0,NG$1))*1)+SUMPRODUCT((OFFSET('Game Board'!$G$8:$G$31,0,NG$1)&lt;&gt;"")*(OFFSET('Game Board'!$I$8:$I$31,0,NG$1)=$C15)*(OFFSET('Game Board'!$H$8:$H$31,0,NG$1)&gt;OFFSET('Game Board'!$G$8:$G$31,0,NG$1))*1)</f>
        <v>0</v>
      </c>
      <c r="NH15" s="341">
        <f ca="1">SUMPRODUCT((OFFSET('Game Board'!$G$8:$G$31,0,NG$1)&lt;&gt;"")*(OFFSET('Game Board'!$F$8:$F$31,0,NG$1)=$C15)*(OFFSET('Game Board'!$G$8:$G$31,0,NG$1)=OFFSET('Game Board'!$H$8:$H$31,0,NG$1))*1)+SUMPRODUCT((OFFSET('Game Board'!$G$8:$G$31,0,NG$1)&lt;&gt;"")*(OFFSET('Game Board'!$I$8:$I$31,0,NG$1)=$C15)*(OFFSET('Game Board'!$G$8:$G$31,0,NG$1)=OFFSET('Game Board'!$H$8:$H$31,0,NG$1))*1)</f>
        <v>0</v>
      </c>
      <c r="NI15" s="341">
        <f ca="1">SUMPRODUCT((OFFSET('Game Board'!$G$8:$G$31,0,NG$1)&lt;&gt;"")*(OFFSET('Game Board'!$F$8:$F$31,0,NG$1)=$C15)*(OFFSET('Game Board'!$G$8:$G$31,0,NG$1)&lt;OFFSET('Game Board'!$H$8:$H$31,0,NG$1))*1)+SUMPRODUCT((OFFSET('Game Board'!$G$8:$G$31,0,NG$1)&lt;&gt;"")*(OFFSET('Game Board'!$I$8:$I$31,0,NG$1)=$C15)*(OFFSET('Game Board'!$H$8:$H$31,0,NG$1)&lt;OFFSET('Game Board'!$G$8:$G$31,0,NG$1))*1)</f>
        <v>0</v>
      </c>
      <c r="NJ15" s="341">
        <f ca="1">SUMIF(OFFSET('Game Board'!$F$8:$F$31,0,NG$1),$C15,OFFSET('Game Board'!$G$8:$G$31,0,NG$1))+SUMIF(OFFSET('Game Board'!$I$8:$I$31,0,NG$1),$C15,OFFSET('Game Board'!$H$8:$H$31,0,NG$1))</f>
        <v>0</v>
      </c>
      <c r="NK15" s="341">
        <f ca="1">SUMIF(OFFSET('Game Board'!$F$8:$F$31,0,NG$1),$C15,OFFSET('Game Board'!$H$8:$H$31,0,NG$1))+SUMIF(OFFSET('Game Board'!$I$8:$I$31,0,NG$1),$C15,OFFSET('Game Board'!$G$8:$G$31,0,NG$1))</f>
        <v>0</v>
      </c>
      <c r="NL15" s="341">
        <f t="shared" ca="1" si="73"/>
        <v>0</v>
      </c>
      <c r="NM15" s="341">
        <f t="shared" ca="1" si="74"/>
        <v>0</v>
      </c>
      <c r="NN15" s="341">
        <f t="shared" ca="1" si="291"/>
        <v>5</v>
      </c>
      <c r="NO15" s="341">
        <f>'Tournament Setup'!$F17</f>
        <v>0</v>
      </c>
      <c r="NP15" s="341">
        <f t="shared" ref="NP15" ca="1" si="1954">RANK(NM15,NM12:NM15)</f>
        <v>1</v>
      </c>
      <c r="NQ15" s="341">
        <f t="shared" ref="NQ15" ca="1" si="1955">SUMPRODUCT((NP12:NP15=NP15)*(NL12:NL15&gt;NL15)*1)</f>
        <v>0</v>
      </c>
      <c r="NR15" s="341">
        <f t="shared" ca="1" si="77"/>
        <v>1</v>
      </c>
      <c r="NS15" s="341">
        <f t="shared" ref="NS15" ca="1" si="1956">SUMPRODUCT((NP12:NP15=NP15)*(NL12:NL15=NL15)*(NJ12:NJ15&gt;NJ15)*1)</f>
        <v>0</v>
      </c>
      <c r="NT15" s="341">
        <f t="shared" ca="1" si="79"/>
        <v>1</v>
      </c>
      <c r="NU15" s="341">
        <f t="shared" ref="NU15" ca="1" si="1957">RANK(NT15,NT12:NT15,1)+COUNTIF(NT12:NT15,NT15)-1</f>
        <v>4</v>
      </c>
      <c r="NV15" s="341">
        <v>4</v>
      </c>
      <c r="NW15" s="341" t="str">
        <f t="shared" ref="NW15" ca="1" si="1958">INDEX(NE12:NE15,MATCH(NV15,NU12:NU15,0),0)</f>
        <v>Dominican Republic</v>
      </c>
      <c r="NX15" s="341">
        <f t="shared" ref="NX15" ca="1" si="1959">INDEX(NT12:NT15,MATCH(NW15,NE12:NE15,0),0)</f>
        <v>1</v>
      </c>
      <c r="NY15" s="341" t="str">
        <f t="shared" ca="1" si="1758"/>
        <v>Dominican Republic</v>
      </c>
      <c r="NZ15" s="341" t="str">
        <f t="shared" ref="NZ15" ca="1" si="1960">IF(AND(NZ14&lt;&gt;"",NX15=2),NW15,"")</f>
        <v/>
      </c>
      <c r="OA15" s="341" t="str">
        <f t="shared" ref="OA15" ca="1" si="1961">IF(AND(OA14&lt;&gt;"",NX15=3),NW15,"")</f>
        <v/>
      </c>
      <c r="OB15" s="341">
        <f ca="1">SUMPRODUCT((OFFSET('Game Board'!$F$8:$F$31,0,NG$1)=NY15)*(OFFSET('Game Board'!$I$8:$I$31,0,NG$1)=NY12)*(OFFSET('Game Board'!$G$8:$G$31,0,NG$1)&gt;OFFSET('Game Board'!$H$8:$H$31,0,NG$1))*1)+SUMPRODUCT((OFFSET('Game Board'!$I$8:$I$31,0,NG$1)=NY15)*(OFFSET('Game Board'!$F$8:$F$31,0,NG$1)=NY12)*(OFFSET('Game Board'!$H$8:$H$31,0,NG$1)&gt;OFFSET('Game Board'!$G$8:$G$31,0,NG$1))*1)+SUMPRODUCT((OFFSET('Game Board'!$F$8:$F$31,0,NG$1)=NY15)*(OFFSET('Game Board'!$I$8:$I$31,0,NG$1)=NY13)*(OFFSET('Game Board'!$G$8:$G$31,0,NG$1)&gt;OFFSET('Game Board'!$H$8:$H$31,0,NG$1))*1)+SUMPRODUCT((OFFSET('Game Board'!$I$8:$I$31,0,NG$1)=NY15)*(OFFSET('Game Board'!$F$8:$F$31,0,NG$1)=NY13)*(OFFSET('Game Board'!$H$8:$H$31,0,NG$1)&gt;OFFSET('Game Board'!$G$8:$G$31,0,NG$1))*1)+SUMPRODUCT((OFFSET('Game Board'!$F$8:$F$31,0,NG$1)=NY15)*(OFFSET('Game Board'!$I$8:$I$31,0,NG$1)=NY14)*(OFFSET('Game Board'!$G$8:$G$31,0,NG$1)&gt;OFFSET('Game Board'!$H$8:$H$31,0,NG$1))*1)+SUMPRODUCT((OFFSET('Game Board'!$I$8:$I$31,0,NG$1)=NY15)*(OFFSET('Game Board'!$F$8:$F$31,0,NG$1)=NY14)*(OFFSET('Game Board'!$H$8:$H$31,0,NG$1)&gt;OFFSET('Game Board'!$G$8:$G$31,0,NG$1))*1)</f>
        <v>0</v>
      </c>
      <c r="OC15" s="341">
        <f ca="1">SUMPRODUCT((OFFSET('Game Board'!$F$8:$F$31,0,NG$1)=NY15)*(OFFSET('Game Board'!$I$8:$I$31,0,NG$1)=NY12)*(OFFSET('Game Board'!$G$8:$G$31,0,NG$1)&gt;=OFFSET('Game Board'!$H$8:$H$31,0,NG$1))*1)+SUMPRODUCT((OFFSET('Game Board'!$I$8:$I$31,0,NG$1)=NY15)*(OFFSET('Game Board'!$F$8:$F$31,0,NG$1)=NY12)*(OFFSET('Game Board'!$G$8:$G$31,0,NG$1)=OFFSET('Game Board'!$H$8:$H$31,0,NG$1))*1)+SUMPRODUCT((OFFSET('Game Board'!$F$8:$F$31,0,NG$1)=NY15)*(OFFSET('Game Board'!$I$8:$I$31,0,NG$1)=NY13)*(OFFSET('Game Board'!$G$8:$G$31,0,NG$1)=OFFSET('Game Board'!$H$8:$H$31,0,NG$1))*1)+SUMPRODUCT((OFFSET('Game Board'!$I$8:$I$31,0,NG$1)=NY15)*(OFFSET('Game Board'!$F$8:$F$31,0,NG$1)=NY13)*(OFFSET('Game Board'!$G$8:$G$31,0,NG$1)=OFFSET('Game Board'!$H$8:$H$31,0,NG$1))*1)+SUMPRODUCT((OFFSET('Game Board'!$F$8:$F$31,0,NG$1)=NY15)*(OFFSET('Game Board'!$I$8:$I$31,0,NG$1)=NY14)*(OFFSET('Game Board'!$G$8:$G$31,0,NG$1)=OFFSET('Game Board'!$H$8:$H$31,0,NG$1))*1)+SUMPRODUCT((OFFSET('Game Board'!$I$8:$I$31,0,NG$1)=NY15)*(OFFSET('Game Board'!$F$8:$F$31,0,NG$1)=NY14)*(OFFSET('Game Board'!$G$8:$G$31,0,NG$1)=OFFSET('Game Board'!$H$8:$H$31,0,NG$1))*1)</f>
        <v>3</v>
      </c>
      <c r="OD15" s="341">
        <f ca="1">SUMPRODUCT((OFFSET('Game Board'!$F$8:$F$31,0,NG$1)=NY15)*(OFFSET('Game Board'!$I$8:$I$31,0,NG$1)=NY12)*(OFFSET('Game Board'!$G$8:$G$31,0,NG$1)&lt;OFFSET('Game Board'!$H$8:$H$31,0,NG$1))*1)+SUMPRODUCT((OFFSET('Game Board'!$I$8:$I$31,0,NG$1)=NY15)*(OFFSET('Game Board'!$F$8:$F$31,0,NG$1)=NY12)*(OFFSET('Game Board'!$H$8:$H$31,0,NG$1)&lt;OFFSET('Game Board'!$G$8:$G$31,0,NG$1))*1)+SUMPRODUCT((OFFSET('Game Board'!$F$8:$F$31,0,NG$1)=NY15)*(OFFSET('Game Board'!$I$8:$I$31,0,NG$1)=NY13)*(OFFSET('Game Board'!$G$8:$G$31,0,NG$1)&lt;OFFSET('Game Board'!$H$8:$H$31,0,NG$1))*1)+SUMPRODUCT((OFFSET('Game Board'!$I$8:$I$31,0,NG$1)=NY15)*(OFFSET('Game Board'!$F$8:$F$31,0,NG$1)=NY13)*(OFFSET('Game Board'!$H$8:$H$31,0,NG$1)&lt;OFFSET('Game Board'!$G$8:$G$31,0,NG$1))*1)+SUMPRODUCT((OFFSET('Game Board'!$F$8:$F$31,0,NG$1)=NY15)*(OFFSET('Game Board'!$I$8:$I$31,0,NG$1)=NY14)*(OFFSET('Game Board'!$G$8:$G$31,0,NG$1)&lt;OFFSET('Game Board'!$H$8:$H$31,0,NG$1))*1)+SUMPRODUCT((OFFSET('Game Board'!$I$8:$I$31,0,NG$1)=NY15)*(OFFSET('Game Board'!$F$8:$F$31,0,NG$1)=NY14)*(OFFSET('Game Board'!$H$8:$H$31,0,NG$1)&lt;OFFSET('Game Board'!$G$8:$G$31,0,NG$1))*1)</f>
        <v>0</v>
      </c>
      <c r="OE15" s="341">
        <f ca="1">SUMIFS(OFFSET('Game Board'!$G$8:$G$31,0,NG$1),OFFSET('Game Board'!$F$8:$F$31,0,NG$1),NY15,OFFSET('Game Board'!$I$8:$I$31,0,NG$1),NY12)+SUMIFS(OFFSET('Game Board'!$G$8:$G$31,0,NG$1),OFFSET('Game Board'!$F$8:$F$31,0,NG$1),NY15,OFFSET('Game Board'!$I$8:$I$31,0,NG$1),NY13)+SUMIFS(OFFSET('Game Board'!$G$8:$G$31,0,NG$1),OFFSET('Game Board'!$F$8:$F$31,0,NG$1),NY15,OFFSET('Game Board'!$I$8:$I$31,0,NG$1),NY14)+SUMIFS(OFFSET('Game Board'!$H$8:$H$31,0,NG$1),OFFSET('Game Board'!$I$8:$I$31,0,NG$1),NY15,OFFSET('Game Board'!$F$8:$F$31,0,NG$1),NY12)+SUMIFS(OFFSET('Game Board'!$H$8:$H$31,0,NG$1),OFFSET('Game Board'!$I$8:$I$31,0,NG$1),NY15,OFFSET('Game Board'!$F$8:$F$31,0,NG$1),NY13)+SUMIFS(OFFSET('Game Board'!$H$8:$H$31,0,NG$1),OFFSET('Game Board'!$I$8:$I$31,0,NG$1),NY15,OFFSET('Game Board'!$F$8:$F$31,0,NG$1),NY14)</f>
        <v>0</v>
      </c>
      <c r="OF15" s="341">
        <f ca="1">SUMIFS(OFFSET('Game Board'!$H$8:$H$31,0,NG$1),OFFSET('Game Board'!$F$8:$F$31,0,NG$1),NY15,OFFSET('Game Board'!$I$8:$I$31,0,NG$1),NY12)+SUMIFS(OFFSET('Game Board'!$H$8:$H$31,0,NG$1),OFFSET('Game Board'!$F$8:$F$31,0,NG$1),NY15,OFFSET('Game Board'!$I$8:$I$31,0,NG$1),NY13)+SUMIFS(OFFSET('Game Board'!$H$8:$H$31,0,NG$1),OFFSET('Game Board'!$F$8:$F$31,0,NG$1),NY15,OFFSET('Game Board'!$I$8:$I$31,0,NG$1),NY14)+SUMIFS(OFFSET('Game Board'!$G$8:$G$31,0,NG$1),OFFSET('Game Board'!$I$8:$I$31,0,NG$1),NY15,OFFSET('Game Board'!$F$8:$F$31,0,NG$1),NY12)+SUMIFS(OFFSET('Game Board'!$G$8:$G$31,0,NG$1),OFFSET('Game Board'!$I$8:$I$31,0,NG$1),NY15,OFFSET('Game Board'!$F$8:$F$31,0,NG$1),NY13)+SUMIFS(OFFSET('Game Board'!$G$8:$G$31,0,NG$1),OFFSET('Game Board'!$I$8:$I$31,0,NG$1),NY15,OFFSET('Game Board'!$F$8:$F$31,0,NG$1),NY14)</f>
        <v>0</v>
      </c>
      <c r="OG15" s="341">
        <f t="shared" ca="1" si="84"/>
        <v>0</v>
      </c>
      <c r="OH15" s="341">
        <f t="shared" ca="1" si="85"/>
        <v>3</v>
      </c>
      <c r="OI15" s="341">
        <f t="shared" ref="OI15" ca="1" si="1962">IF(NY15&lt;&gt;"",SUMPRODUCT((NX12:NX15=NX15)*(OH12:OH15&gt;OH15)*1),0)</f>
        <v>0</v>
      </c>
      <c r="OJ15" s="341">
        <f t="shared" ref="OJ15" ca="1" si="1963">IF(NY15&lt;&gt;"",SUMPRODUCT((OI12:OI15=OI15)*(OG12:OG15&gt;OG15)*1),0)</f>
        <v>0</v>
      </c>
      <c r="OK15" s="341">
        <f t="shared" ca="1" si="88"/>
        <v>0</v>
      </c>
      <c r="OL15" s="341">
        <f t="shared" ref="OL15" ca="1" si="1964">IF(NY15&lt;&gt;"",SUMPRODUCT((OK12:OK15=OK15)*(OI12:OI15=OI15)*(OE12:OE15&gt;OE15)*1),0)</f>
        <v>0</v>
      </c>
      <c r="OM15" s="341">
        <f t="shared" ca="1" si="90"/>
        <v>1</v>
      </c>
      <c r="ON15" s="341">
        <f ca="1">SUMPRODUCT((OFFSET('Game Board'!$F$8:$F$31,0,NG$1)=NZ15)*(OFFSET('Game Board'!$I$8:$I$31,0,NG$1)=NZ13)*(OFFSET('Game Board'!$G$8:$G$31,0,NG$1)&gt;OFFSET('Game Board'!$H$8:$H$31,0,NG$1))*1)+SUMPRODUCT((OFFSET('Game Board'!$I$8:$I$31,0,NG$1)=NZ15)*(OFFSET('Game Board'!$F$8:$F$31,0,NG$1)=NZ13)*(OFFSET('Game Board'!$H$8:$H$31,0,NG$1)&gt;OFFSET('Game Board'!$G$8:$G$31,0,NG$1))*1)+SUMPRODUCT((OFFSET('Game Board'!$F$8:$F$31,0,NG$1)=NZ15)*(OFFSET('Game Board'!$I$8:$I$31,0,NG$1)=NZ14)*(OFFSET('Game Board'!$G$8:$G$31,0,NG$1)&gt;OFFSET('Game Board'!$H$8:$H$31,0,NG$1))*1)+SUMPRODUCT((OFFSET('Game Board'!$I$8:$I$31,0,NG$1)=NZ15)*(OFFSET('Game Board'!$F$8:$F$31,0,NG$1)=NZ14)*(OFFSET('Game Board'!$H$8:$H$31,0,NG$1)&gt;OFFSET('Game Board'!$G$8:$G$31,0,NG$1))*1)</f>
        <v>0</v>
      </c>
      <c r="OO15" s="341">
        <f ca="1">SUMPRODUCT((OFFSET('Game Board'!$F$8:$F$31,0,NG$1)=NZ15)*(OFFSET('Game Board'!$I$8:$I$31,0,NG$1)=NZ13)*(OFFSET('Game Board'!$G$8:$G$31,0,NG$1)=OFFSET('Game Board'!$H$8:$H$31,0,NG$1))*1)+SUMPRODUCT((OFFSET('Game Board'!$I$8:$I$31,0,NG$1)=NZ15)*(OFFSET('Game Board'!$F$8:$F$31,0,NG$1)=NZ13)*(OFFSET('Game Board'!$G$8:$G$31,0,NG$1)=OFFSET('Game Board'!$H$8:$H$31,0,NG$1))*1)+SUMPRODUCT((OFFSET('Game Board'!$F$8:$F$31,0,NG$1)=NZ15)*(OFFSET('Game Board'!$I$8:$I$31,0,NG$1)=NZ14)*(OFFSET('Game Board'!$G$8:$G$31,0,NG$1)=OFFSET('Game Board'!$H$8:$H$31,0,NG$1))*1)+SUMPRODUCT((OFFSET('Game Board'!$I$8:$I$31,0,NG$1)=NZ15)*(OFFSET('Game Board'!$F$8:$F$31,0,NG$1)=NZ14)*(OFFSET('Game Board'!$G$8:$G$31,0,NG$1)=OFFSET('Game Board'!$H$8:$H$31,0,NG$1))*1)</f>
        <v>0</v>
      </c>
      <c r="OP15" s="341">
        <f ca="1">SUMPRODUCT((OFFSET('Game Board'!$F$8:$F$31,0,NG$1)=NZ15)*(OFFSET('Game Board'!$I$8:$I$31,0,NG$1)=NZ13)*(OFFSET('Game Board'!$G$8:$G$31,0,NG$1)&lt;OFFSET('Game Board'!$H$8:$H$31,0,NG$1))*1)+SUMPRODUCT((OFFSET('Game Board'!$I$8:$I$31,0,NG$1)=NZ15)*(OFFSET('Game Board'!$F$8:$F$31,0,NG$1)=NZ13)*(OFFSET('Game Board'!$H$8:$H$31,0,NG$1)&lt;OFFSET('Game Board'!$G$8:$G$31,0,NG$1))*1)+SUMPRODUCT((OFFSET('Game Board'!$F$8:$F$31,0,NG$1)=NZ15)*(OFFSET('Game Board'!$I$8:$I$31,0,NG$1)=NZ14)*(OFFSET('Game Board'!$G$8:$G$31,0,NG$1)&lt;OFFSET('Game Board'!$H$8:$H$31,0,NG$1))*1)+SUMPRODUCT((OFFSET('Game Board'!$I$8:$I$31,0,NG$1)=NZ15)*(OFFSET('Game Board'!$F$8:$F$31,0,NG$1)=NZ14)*(OFFSET('Game Board'!$H$8:$H$31,0,NG$1)&lt;OFFSET('Game Board'!$G$8:$G$31,0,NG$1))*1)</f>
        <v>0</v>
      </c>
      <c r="OQ15" s="341">
        <f ca="1">SUMIFS(OFFSET('Game Board'!$G$8:$G$31,0,NG$1),OFFSET('Game Board'!$F$8:$F$31,0,NG$1),NZ15,OFFSET('Game Board'!$I$8:$I$31,0,NG$1),NZ13)+SUMIFS(OFFSET('Game Board'!$G$8:$G$31,0,NG$1),OFFSET('Game Board'!$F$8:$F$31,0,NG$1),NZ15,OFFSET('Game Board'!$I$8:$I$31,0,NG$1),NZ14)+SUMIFS(OFFSET('Game Board'!$H$8:$H$31,0,NG$1),OFFSET('Game Board'!$I$8:$I$31,0,NG$1),NZ15,OFFSET('Game Board'!$F$8:$F$31,0,NG$1),NZ13)+SUMIFS(OFFSET('Game Board'!$H$8:$H$31,0,NG$1),OFFSET('Game Board'!$I$8:$I$31,0,NG$1),NZ15,OFFSET('Game Board'!$F$8:$F$31,0,NG$1),NZ14)</f>
        <v>0</v>
      </c>
      <c r="OR15" s="341">
        <f ca="1">SUMIFS(OFFSET('Game Board'!$G$8:$G$31,0,NG$1),OFFSET('Game Board'!$F$8:$F$31,0,NG$1),NZ15,OFFSET('Game Board'!$I$8:$I$31,0,NG$1),NZ13)+SUMIFS(OFFSET('Game Board'!$G$8:$G$31,0,NG$1),OFFSET('Game Board'!$F$8:$F$31,0,NG$1),NZ15,OFFSET('Game Board'!$I$8:$I$31,0,NG$1),NZ14)+SUMIFS(OFFSET('Game Board'!$H$8:$H$31,0,NG$1),OFFSET('Game Board'!$I$8:$I$31,0,NG$1),NZ15,OFFSET('Game Board'!$F$8:$F$31,0,NG$1),NZ13)+SUMIFS(OFFSET('Game Board'!$H$8:$H$31,0,NG$1),OFFSET('Game Board'!$I$8:$I$31,0,NG$1),NZ15,OFFSET('Game Board'!$F$8:$F$31,0,NG$1),NZ14)</f>
        <v>0</v>
      </c>
      <c r="OS15" s="341">
        <f t="shared" ca="1" si="303"/>
        <v>0</v>
      </c>
      <c r="OT15" s="341">
        <f t="shared" ca="1" si="304"/>
        <v>0</v>
      </c>
      <c r="OU15" s="341">
        <f t="shared" ref="OU15" ca="1" si="1965">IF(NZ15&lt;&gt;"",SUMPRODUCT((NX12:NX15=NX15)*(OT12:OT15&gt;OT15)*1),0)</f>
        <v>0</v>
      </c>
      <c r="OV15" s="341">
        <f t="shared" ref="OV15" ca="1" si="1966">IF(NZ15&lt;&gt;"",SUMPRODUCT((OU12:OU15=OU15)*(OS12:OS15&gt;OS15)*1),0)</f>
        <v>0</v>
      </c>
      <c r="OW15" s="341">
        <f t="shared" ca="1" si="307"/>
        <v>0</v>
      </c>
      <c r="OX15" s="341">
        <f t="shared" ref="OX15" ca="1" si="1967">IF(NZ15&lt;&gt;"",SUMPRODUCT((OW12:OW15=OW15)*(OU12:OU15=OU15)*(OQ12:OQ15&gt;OQ15)*1),0)</f>
        <v>0</v>
      </c>
      <c r="OY15" s="341">
        <f t="shared" ca="1" si="91"/>
        <v>1</v>
      </c>
      <c r="OZ15" s="341">
        <f ca="1">SUMPRODUCT((OFFSET('Game Board'!$F$8:$F$31,0,NG$1)=OA15)*(OFFSET('Game Board'!$I$8:$I$31,0,NG$1)=OA14)*(OFFSET('Game Board'!$G$8:$G$31,0,NG$1)&gt;OFFSET('Game Board'!$H$8:$H$31,0,NG$1))*1)+SUMPRODUCT((OFFSET('Game Board'!$I$8:$I$31,0,NG$1)=OA15)*(OFFSET('Game Board'!$F$8:$F$31,0,NG$1)=OA14)*(OFFSET('Game Board'!$H$8:$H$31,0,NG$1)&gt;OFFSET('Game Board'!$G$8:$G$31,0,NG$1))*1)</f>
        <v>0</v>
      </c>
      <c r="PA15" s="341">
        <f ca="1">SUMPRODUCT((OFFSET('Game Board'!$F$8:$F$31,0,NG$1)=OA15)*(OFFSET('Game Board'!$I$8:$I$31,0,NG$1)=OA14)*(OFFSET('Game Board'!$G$8:$G$31,0,NG$1)=OFFSET('Game Board'!$H$8:$H$31,0,NG$1))*1)+SUMPRODUCT((OFFSET('Game Board'!$I$8:$I$31,0,NG$1)=OA15)*(OFFSET('Game Board'!$F$8:$F$31,0,NG$1)=OA14)*(OFFSET('Game Board'!$H$8:$H$31,0,NG$1)=OFFSET('Game Board'!$G$8:$G$31,0,NG$1))*1)</f>
        <v>0</v>
      </c>
      <c r="PB15" s="341">
        <f ca="1">SUMPRODUCT((OFFSET('Game Board'!$F$8:$F$31,0,NG$1)=OA15)*(OFFSET('Game Board'!$I$8:$I$31,0,NG$1)=OA14)*(OFFSET('Game Board'!$G$8:$G$31,0,NG$1)&lt;OFFSET('Game Board'!$H$8:$H$31,0,NG$1))*1)+SUMPRODUCT((OFFSET('Game Board'!$I$8:$I$31,0,NG$1)=OA15)*(OFFSET('Game Board'!$F$8:$F$31,0,NG$1)=OA14)*(OFFSET('Game Board'!$H$8:$H$31,0,NG$1)&lt;OFFSET('Game Board'!$G$8:$G$31,0,NG$1))*1)</f>
        <v>0</v>
      </c>
      <c r="PC15" s="341">
        <f ca="1">SUMIFS(OFFSET('Game Board'!$G$8:$G$31,0,NG$1),OFFSET('Game Board'!$F$8:$F$31,0,NG$1),OA15,OFFSET('Game Board'!$I$8:$I$31,0,NG$1),OA14)+SUMIFS(OFFSET('Game Board'!$H$8:$H$31,0,NG$1),OFFSET('Game Board'!$I$8:$I$31,0,NG$1),OA15,OFFSET('Game Board'!$F$8:$F$31,0,NG$1),OA14)</f>
        <v>0</v>
      </c>
      <c r="PD15" s="341">
        <f ca="1">SUMIFS(OFFSET('Game Board'!$G$8:$G$31,0,NG$1),OFFSET('Game Board'!$F$8:$F$31,0,NG$1),OA15,OFFSET('Game Board'!$I$8:$I$31,0,NG$1),OA14)+SUMIFS(OFFSET('Game Board'!$H$8:$H$31,0,NG$1),OFFSET('Game Board'!$I$8:$I$31,0,NG$1),OA15,OFFSET('Game Board'!$F$8:$F$31,0,NG$1),OA14)</f>
        <v>0</v>
      </c>
      <c r="PE15" s="341">
        <f t="shared" ca="1" si="1767"/>
        <v>0</v>
      </c>
      <c r="PF15" s="341">
        <f t="shared" ca="1" si="1768"/>
        <v>0</v>
      </c>
      <c r="PG15" s="341">
        <f t="shared" ref="PG15" ca="1" si="1968">IF(OA15&lt;&gt;"",SUMPRODUCT((OJ12:OJ15=OJ15)*(PF12:PF15&gt;PF15)*1),0)</f>
        <v>0</v>
      </c>
      <c r="PH15" s="341">
        <f t="shared" ref="PH15" ca="1" si="1969">IF(OA15&lt;&gt;"",SUMPRODUCT((PG12:PG15=PG15)*(PE12:PE15&gt;PE15)*1),0)</f>
        <v>0</v>
      </c>
      <c r="PI15" s="341">
        <f t="shared" ca="1" si="1771"/>
        <v>0</v>
      </c>
      <c r="PJ15" s="341">
        <f t="shared" ref="PJ15" ca="1" si="1970">IF(OA15&lt;&gt;"",SUMPRODUCT((PI12:PI15=PI15)*(PG12:PG15=PG15)*(PC12:PC15&gt;PC15)*1),0)</f>
        <v>0</v>
      </c>
      <c r="PK15" s="341">
        <f t="shared" ca="1" si="92"/>
        <v>1</v>
      </c>
      <c r="PL15" s="341">
        <f t="shared" ref="PL15" ca="1" si="1971">SUMPRODUCT((PK12:PK15=PK15)*(NN12:NN15&gt;NN15)*1)</f>
        <v>3</v>
      </c>
      <c r="PM15" s="341">
        <f t="shared" ca="1" si="94"/>
        <v>4</v>
      </c>
      <c r="PN15" s="341" t="str">
        <f t="shared" si="310"/>
        <v>Dominican Republic</v>
      </c>
      <c r="PO15" s="341">
        <f t="shared" ca="1" si="95"/>
        <v>0</v>
      </c>
      <c r="PP15" s="341">
        <f ca="1">SUMPRODUCT((OFFSET('Game Board'!$G$8:$G$31,0,PP$1)&lt;&gt;"")*(OFFSET('Game Board'!$F$8:$F$31,0,PP$1)=$C15)*(OFFSET('Game Board'!$G$8:$G$31,0,PP$1)&gt;OFFSET('Game Board'!$H$8:$H$31,0,PP$1))*1)+SUMPRODUCT((OFFSET('Game Board'!$G$8:$G$31,0,PP$1)&lt;&gt;"")*(OFFSET('Game Board'!$I$8:$I$31,0,PP$1)=$C15)*(OFFSET('Game Board'!$H$8:$H$31,0,PP$1)&gt;OFFSET('Game Board'!$G$8:$G$31,0,PP$1))*1)</f>
        <v>0</v>
      </c>
      <c r="PQ15" s="341">
        <f ca="1">SUMPRODUCT((OFFSET('Game Board'!$G$8:$G$31,0,PP$1)&lt;&gt;"")*(OFFSET('Game Board'!$F$8:$F$31,0,PP$1)=$C15)*(OFFSET('Game Board'!$G$8:$G$31,0,PP$1)=OFFSET('Game Board'!$H$8:$H$31,0,PP$1))*1)+SUMPRODUCT((OFFSET('Game Board'!$G$8:$G$31,0,PP$1)&lt;&gt;"")*(OFFSET('Game Board'!$I$8:$I$31,0,PP$1)=$C15)*(OFFSET('Game Board'!$G$8:$G$31,0,PP$1)=OFFSET('Game Board'!$H$8:$H$31,0,PP$1))*1)</f>
        <v>0</v>
      </c>
      <c r="PR15" s="341">
        <f ca="1">SUMPRODUCT((OFFSET('Game Board'!$G$8:$G$31,0,PP$1)&lt;&gt;"")*(OFFSET('Game Board'!$F$8:$F$31,0,PP$1)=$C15)*(OFFSET('Game Board'!$G$8:$G$31,0,PP$1)&lt;OFFSET('Game Board'!$H$8:$H$31,0,PP$1))*1)+SUMPRODUCT((OFFSET('Game Board'!$G$8:$G$31,0,PP$1)&lt;&gt;"")*(OFFSET('Game Board'!$I$8:$I$31,0,PP$1)=$C15)*(OFFSET('Game Board'!$H$8:$H$31,0,PP$1)&lt;OFFSET('Game Board'!$G$8:$G$31,0,PP$1))*1)</f>
        <v>0</v>
      </c>
      <c r="PS15" s="341">
        <f ca="1">SUMIF(OFFSET('Game Board'!$F$8:$F$31,0,PP$1),$C15,OFFSET('Game Board'!$G$8:$G$31,0,PP$1))+SUMIF(OFFSET('Game Board'!$I$8:$I$31,0,PP$1),$C15,OFFSET('Game Board'!$H$8:$H$31,0,PP$1))</f>
        <v>0</v>
      </c>
      <c r="PT15" s="341">
        <f ca="1">SUMIF(OFFSET('Game Board'!$F$8:$F$31,0,PP$1),$C15,OFFSET('Game Board'!$H$8:$H$31,0,PP$1))+SUMIF(OFFSET('Game Board'!$I$8:$I$31,0,PP$1),$C15,OFFSET('Game Board'!$G$8:$G$31,0,PP$1))</f>
        <v>0</v>
      </c>
      <c r="PU15" s="341">
        <f t="shared" ca="1" si="96"/>
        <v>0</v>
      </c>
      <c r="PV15" s="341">
        <f t="shared" ca="1" si="97"/>
        <v>0</v>
      </c>
      <c r="PW15" s="341">
        <f t="shared" ca="1" si="311"/>
        <v>5</v>
      </c>
      <c r="PX15" s="341">
        <f>'Tournament Setup'!$F17</f>
        <v>0</v>
      </c>
      <c r="PY15" s="341">
        <f t="shared" ref="PY15" ca="1" si="1972">RANK(PV15,PV12:PV15)</f>
        <v>1</v>
      </c>
      <c r="PZ15" s="341">
        <f t="shared" ref="PZ15" ca="1" si="1973">SUMPRODUCT((PY12:PY15=PY15)*(PU12:PU15&gt;PU15)*1)</f>
        <v>0</v>
      </c>
      <c r="QA15" s="341">
        <f t="shared" ca="1" si="100"/>
        <v>1</v>
      </c>
      <c r="QB15" s="341">
        <f t="shared" ref="QB15" ca="1" si="1974">SUMPRODUCT((PY12:PY15=PY15)*(PU12:PU15=PU15)*(PS12:PS15&gt;PS15)*1)</f>
        <v>0</v>
      </c>
      <c r="QC15" s="341">
        <f t="shared" ca="1" si="102"/>
        <v>1</v>
      </c>
      <c r="QD15" s="341">
        <f t="shared" ref="QD15" ca="1" si="1975">RANK(QC15,QC12:QC15,1)+COUNTIF(QC12:QC15,QC15)-1</f>
        <v>4</v>
      </c>
      <c r="QE15" s="341">
        <v>4</v>
      </c>
      <c r="QF15" s="341" t="str">
        <f t="shared" ref="QF15" ca="1" si="1976">INDEX(PN12:PN15,MATCH(QE15,QD12:QD15,0),0)</f>
        <v>Dominican Republic</v>
      </c>
      <c r="QG15" s="341">
        <f ca="1">INDEX(QC12:QC15,MATCH(QF15,PN12:PN15,0),0)</f>
        <v>1</v>
      </c>
      <c r="QH15" s="341" t="str">
        <f t="shared" ca="1" si="1780"/>
        <v>Dominican Republic</v>
      </c>
      <c r="QI15" s="341" t="str">
        <f t="shared" ref="QI15" ca="1" si="1977">IF(AND(QI14&lt;&gt;"",QG15=2),QF15,"")</f>
        <v/>
      </c>
      <c r="QJ15" s="341" t="str">
        <f t="shared" ref="QJ15" ca="1" si="1978">IF(AND(QJ14&lt;&gt;"",QG15=3),QF15,"")</f>
        <v/>
      </c>
      <c r="QK15" s="341">
        <f ca="1">SUMPRODUCT((OFFSET('Game Board'!$F$8:$F$31,0,PP$1)=QH15)*(OFFSET('Game Board'!$I$8:$I$31,0,PP$1)=QH12)*(OFFSET('Game Board'!$G$8:$G$31,0,PP$1)&gt;OFFSET('Game Board'!$H$8:$H$31,0,PP$1))*1)+SUMPRODUCT((OFFSET('Game Board'!$I$8:$I$31,0,PP$1)=QH15)*(OFFSET('Game Board'!$F$8:$F$31,0,PP$1)=QH12)*(OFFSET('Game Board'!$H$8:$H$31,0,PP$1)&gt;OFFSET('Game Board'!$G$8:$G$31,0,PP$1))*1)+SUMPRODUCT((OFFSET('Game Board'!$F$8:$F$31,0,PP$1)=QH15)*(OFFSET('Game Board'!$I$8:$I$31,0,PP$1)=QH13)*(OFFSET('Game Board'!$G$8:$G$31,0,PP$1)&gt;OFFSET('Game Board'!$H$8:$H$31,0,PP$1))*1)+SUMPRODUCT((OFFSET('Game Board'!$I$8:$I$31,0,PP$1)=QH15)*(OFFSET('Game Board'!$F$8:$F$31,0,PP$1)=QH13)*(OFFSET('Game Board'!$H$8:$H$31,0,PP$1)&gt;OFFSET('Game Board'!$G$8:$G$31,0,PP$1))*1)+SUMPRODUCT((OFFSET('Game Board'!$F$8:$F$31,0,PP$1)=QH15)*(OFFSET('Game Board'!$I$8:$I$31,0,PP$1)=QH14)*(OFFSET('Game Board'!$G$8:$G$31,0,PP$1)&gt;OFFSET('Game Board'!$H$8:$H$31,0,PP$1))*1)+SUMPRODUCT((OFFSET('Game Board'!$I$8:$I$31,0,PP$1)=QH15)*(OFFSET('Game Board'!$F$8:$F$31,0,PP$1)=QH14)*(OFFSET('Game Board'!$H$8:$H$31,0,PP$1)&gt;OFFSET('Game Board'!$G$8:$G$31,0,PP$1))*1)</f>
        <v>0</v>
      </c>
      <c r="QL15" s="341">
        <f ca="1">SUMPRODUCT((OFFSET('Game Board'!$F$8:$F$31,0,PP$1)=QH15)*(OFFSET('Game Board'!$I$8:$I$31,0,PP$1)=QH12)*(OFFSET('Game Board'!$G$8:$G$31,0,PP$1)&gt;=OFFSET('Game Board'!$H$8:$H$31,0,PP$1))*1)+SUMPRODUCT((OFFSET('Game Board'!$I$8:$I$31,0,PP$1)=QH15)*(OFFSET('Game Board'!$F$8:$F$31,0,PP$1)=QH12)*(OFFSET('Game Board'!$G$8:$G$31,0,PP$1)=OFFSET('Game Board'!$H$8:$H$31,0,PP$1))*1)+SUMPRODUCT((OFFSET('Game Board'!$F$8:$F$31,0,PP$1)=QH15)*(OFFSET('Game Board'!$I$8:$I$31,0,PP$1)=QH13)*(OFFSET('Game Board'!$G$8:$G$31,0,PP$1)=OFFSET('Game Board'!$H$8:$H$31,0,PP$1))*1)+SUMPRODUCT((OFFSET('Game Board'!$I$8:$I$31,0,PP$1)=QH15)*(OFFSET('Game Board'!$F$8:$F$31,0,PP$1)=QH13)*(OFFSET('Game Board'!$G$8:$G$31,0,PP$1)=OFFSET('Game Board'!$H$8:$H$31,0,PP$1))*1)+SUMPRODUCT((OFFSET('Game Board'!$F$8:$F$31,0,PP$1)=QH15)*(OFFSET('Game Board'!$I$8:$I$31,0,PP$1)=QH14)*(OFFSET('Game Board'!$G$8:$G$31,0,PP$1)=OFFSET('Game Board'!$H$8:$H$31,0,PP$1))*1)+SUMPRODUCT((OFFSET('Game Board'!$I$8:$I$31,0,PP$1)=QH15)*(OFFSET('Game Board'!$F$8:$F$31,0,PP$1)=QH14)*(OFFSET('Game Board'!$G$8:$G$31,0,PP$1)=OFFSET('Game Board'!$H$8:$H$31,0,PP$1))*1)</f>
        <v>3</v>
      </c>
      <c r="QM15" s="341">
        <f ca="1">SUMPRODUCT((OFFSET('Game Board'!$F$8:$F$31,0,PP$1)=QH15)*(OFFSET('Game Board'!$I$8:$I$31,0,PP$1)=QH12)*(OFFSET('Game Board'!$G$8:$G$31,0,PP$1)&lt;OFFSET('Game Board'!$H$8:$H$31,0,PP$1))*1)+SUMPRODUCT((OFFSET('Game Board'!$I$8:$I$31,0,PP$1)=QH15)*(OFFSET('Game Board'!$F$8:$F$31,0,PP$1)=QH12)*(OFFSET('Game Board'!$H$8:$H$31,0,PP$1)&lt;OFFSET('Game Board'!$G$8:$G$31,0,PP$1))*1)+SUMPRODUCT((OFFSET('Game Board'!$F$8:$F$31,0,PP$1)=QH15)*(OFFSET('Game Board'!$I$8:$I$31,0,PP$1)=QH13)*(OFFSET('Game Board'!$G$8:$G$31,0,PP$1)&lt;OFFSET('Game Board'!$H$8:$H$31,0,PP$1))*1)+SUMPRODUCT((OFFSET('Game Board'!$I$8:$I$31,0,PP$1)=QH15)*(OFFSET('Game Board'!$F$8:$F$31,0,PP$1)=QH13)*(OFFSET('Game Board'!$H$8:$H$31,0,PP$1)&lt;OFFSET('Game Board'!$G$8:$G$31,0,PP$1))*1)+SUMPRODUCT((OFFSET('Game Board'!$F$8:$F$31,0,PP$1)=QH15)*(OFFSET('Game Board'!$I$8:$I$31,0,PP$1)=QH14)*(OFFSET('Game Board'!$G$8:$G$31,0,PP$1)&lt;OFFSET('Game Board'!$H$8:$H$31,0,PP$1))*1)+SUMPRODUCT((OFFSET('Game Board'!$I$8:$I$31,0,PP$1)=QH15)*(OFFSET('Game Board'!$F$8:$F$31,0,PP$1)=QH14)*(OFFSET('Game Board'!$H$8:$H$31,0,PP$1)&lt;OFFSET('Game Board'!$G$8:$G$31,0,PP$1))*1)</f>
        <v>0</v>
      </c>
      <c r="QN15" s="341">
        <f ca="1">SUMIFS(OFFSET('Game Board'!$G$8:$G$31,0,PP$1),OFFSET('Game Board'!$F$8:$F$31,0,PP$1),QH15,OFFSET('Game Board'!$I$8:$I$31,0,PP$1),QH12)+SUMIFS(OFFSET('Game Board'!$G$8:$G$31,0,PP$1),OFFSET('Game Board'!$F$8:$F$31,0,PP$1),QH15,OFFSET('Game Board'!$I$8:$I$31,0,PP$1),QH13)+SUMIFS(OFFSET('Game Board'!$G$8:$G$31,0,PP$1),OFFSET('Game Board'!$F$8:$F$31,0,PP$1),QH15,OFFSET('Game Board'!$I$8:$I$31,0,PP$1),QH14)+SUMIFS(OFFSET('Game Board'!$H$8:$H$31,0,PP$1),OFFSET('Game Board'!$I$8:$I$31,0,PP$1),QH15,OFFSET('Game Board'!$F$8:$F$31,0,PP$1),QH12)+SUMIFS(OFFSET('Game Board'!$H$8:$H$31,0,PP$1),OFFSET('Game Board'!$I$8:$I$31,0,PP$1),QH15,OFFSET('Game Board'!$F$8:$F$31,0,PP$1),QH13)+SUMIFS(OFFSET('Game Board'!$H$8:$H$31,0,PP$1),OFFSET('Game Board'!$I$8:$I$31,0,PP$1),QH15,OFFSET('Game Board'!$F$8:$F$31,0,PP$1),QH14)</f>
        <v>0</v>
      </c>
      <c r="QO15" s="341">
        <f ca="1">SUMIFS(OFFSET('Game Board'!$H$8:$H$31,0,PP$1),OFFSET('Game Board'!$F$8:$F$31,0,PP$1),QH15,OFFSET('Game Board'!$I$8:$I$31,0,PP$1),QH12)+SUMIFS(OFFSET('Game Board'!$H$8:$H$31,0,PP$1),OFFSET('Game Board'!$F$8:$F$31,0,PP$1),QH15,OFFSET('Game Board'!$I$8:$I$31,0,PP$1),QH13)+SUMIFS(OFFSET('Game Board'!$H$8:$H$31,0,PP$1),OFFSET('Game Board'!$F$8:$F$31,0,PP$1),QH15,OFFSET('Game Board'!$I$8:$I$31,0,PP$1),QH14)+SUMIFS(OFFSET('Game Board'!$G$8:$G$31,0,PP$1),OFFSET('Game Board'!$I$8:$I$31,0,PP$1),QH15,OFFSET('Game Board'!$F$8:$F$31,0,PP$1),QH12)+SUMIFS(OFFSET('Game Board'!$G$8:$G$31,0,PP$1),OFFSET('Game Board'!$I$8:$I$31,0,PP$1),QH15,OFFSET('Game Board'!$F$8:$F$31,0,PP$1),QH13)+SUMIFS(OFFSET('Game Board'!$G$8:$G$31,0,PP$1),OFFSET('Game Board'!$I$8:$I$31,0,PP$1),QH15,OFFSET('Game Board'!$F$8:$F$31,0,PP$1),QH14)</f>
        <v>0</v>
      </c>
      <c r="QP15" s="341">
        <f t="shared" ca="1" si="107"/>
        <v>0</v>
      </c>
      <c r="QQ15" s="341">
        <f t="shared" ca="1" si="108"/>
        <v>3</v>
      </c>
      <c r="QR15" s="341">
        <f t="shared" ref="QR15" ca="1" si="1979">IF(QH15&lt;&gt;"",SUMPRODUCT((QG12:QG15=QG15)*(QQ12:QQ15&gt;QQ15)*1),0)</f>
        <v>0</v>
      </c>
      <c r="QS15" s="341">
        <f t="shared" ref="QS15" ca="1" si="1980">IF(QH15&lt;&gt;"",SUMPRODUCT((QR12:QR15=QR15)*(QP12:QP15&gt;QP15)*1),0)</f>
        <v>0</v>
      </c>
      <c r="QT15" s="341">
        <f t="shared" ca="1" si="111"/>
        <v>0</v>
      </c>
      <c r="QU15" s="341">
        <f t="shared" ref="QU15" ca="1" si="1981">IF(QH15&lt;&gt;"",SUMPRODUCT((QT12:QT15=QT15)*(QR12:QR15=QR15)*(QN12:QN15&gt;QN15)*1),0)</f>
        <v>0</v>
      </c>
      <c r="QV15" s="341">
        <f t="shared" ca="1" si="113"/>
        <v>1</v>
      </c>
      <c r="QW15" s="341">
        <f ca="1">SUMPRODUCT((OFFSET('Game Board'!$F$8:$F$31,0,PP$1)=QI15)*(OFFSET('Game Board'!$I$8:$I$31,0,PP$1)=QI13)*(OFFSET('Game Board'!$G$8:$G$31,0,PP$1)&gt;OFFSET('Game Board'!$H$8:$H$31,0,PP$1))*1)+SUMPRODUCT((OFFSET('Game Board'!$I$8:$I$31,0,PP$1)=QI15)*(OFFSET('Game Board'!$F$8:$F$31,0,PP$1)=QI13)*(OFFSET('Game Board'!$H$8:$H$31,0,PP$1)&gt;OFFSET('Game Board'!$G$8:$G$31,0,PP$1))*1)+SUMPRODUCT((OFFSET('Game Board'!$F$8:$F$31,0,PP$1)=QI15)*(OFFSET('Game Board'!$I$8:$I$31,0,PP$1)=QI14)*(OFFSET('Game Board'!$G$8:$G$31,0,PP$1)&gt;OFFSET('Game Board'!$H$8:$H$31,0,PP$1))*1)+SUMPRODUCT((OFFSET('Game Board'!$I$8:$I$31,0,PP$1)=QI15)*(OFFSET('Game Board'!$F$8:$F$31,0,PP$1)=QI14)*(OFFSET('Game Board'!$H$8:$H$31,0,PP$1)&gt;OFFSET('Game Board'!$G$8:$G$31,0,PP$1))*1)</f>
        <v>0</v>
      </c>
      <c r="QX15" s="341">
        <f ca="1">SUMPRODUCT((OFFSET('Game Board'!$F$8:$F$31,0,PP$1)=QI15)*(OFFSET('Game Board'!$I$8:$I$31,0,PP$1)=QI13)*(OFFSET('Game Board'!$G$8:$G$31,0,PP$1)=OFFSET('Game Board'!$H$8:$H$31,0,PP$1))*1)+SUMPRODUCT((OFFSET('Game Board'!$I$8:$I$31,0,PP$1)=QI15)*(OFFSET('Game Board'!$F$8:$F$31,0,PP$1)=QI13)*(OFFSET('Game Board'!$G$8:$G$31,0,PP$1)=OFFSET('Game Board'!$H$8:$H$31,0,PP$1))*1)+SUMPRODUCT((OFFSET('Game Board'!$F$8:$F$31,0,PP$1)=QI15)*(OFFSET('Game Board'!$I$8:$I$31,0,PP$1)=QI14)*(OFFSET('Game Board'!$G$8:$G$31,0,PP$1)=OFFSET('Game Board'!$H$8:$H$31,0,PP$1))*1)+SUMPRODUCT((OFFSET('Game Board'!$I$8:$I$31,0,PP$1)=QI15)*(OFFSET('Game Board'!$F$8:$F$31,0,PP$1)=QI14)*(OFFSET('Game Board'!$G$8:$G$31,0,PP$1)=OFFSET('Game Board'!$H$8:$H$31,0,PP$1))*1)</f>
        <v>0</v>
      </c>
      <c r="QY15" s="341">
        <f ca="1">SUMPRODUCT((OFFSET('Game Board'!$F$8:$F$31,0,PP$1)=QI15)*(OFFSET('Game Board'!$I$8:$I$31,0,PP$1)=QI13)*(OFFSET('Game Board'!$G$8:$G$31,0,PP$1)&lt;OFFSET('Game Board'!$H$8:$H$31,0,PP$1))*1)+SUMPRODUCT((OFFSET('Game Board'!$I$8:$I$31,0,PP$1)=QI15)*(OFFSET('Game Board'!$F$8:$F$31,0,PP$1)=QI13)*(OFFSET('Game Board'!$H$8:$H$31,0,PP$1)&lt;OFFSET('Game Board'!$G$8:$G$31,0,PP$1))*1)+SUMPRODUCT((OFFSET('Game Board'!$F$8:$F$31,0,PP$1)=QI15)*(OFFSET('Game Board'!$I$8:$I$31,0,PP$1)=QI14)*(OFFSET('Game Board'!$G$8:$G$31,0,PP$1)&lt;OFFSET('Game Board'!$H$8:$H$31,0,PP$1))*1)+SUMPRODUCT((OFFSET('Game Board'!$I$8:$I$31,0,PP$1)=QI15)*(OFFSET('Game Board'!$F$8:$F$31,0,PP$1)=QI14)*(OFFSET('Game Board'!$H$8:$H$31,0,PP$1)&lt;OFFSET('Game Board'!$G$8:$G$31,0,PP$1))*1)</f>
        <v>0</v>
      </c>
      <c r="QZ15" s="341">
        <f ca="1">SUMIFS(OFFSET('Game Board'!$G$8:$G$31,0,PP$1),OFFSET('Game Board'!$F$8:$F$31,0,PP$1),QI15,OFFSET('Game Board'!$I$8:$I$31,0,PP$1),QI13)+SUMIFS(OFFSET('Game Board'!$G$8:$G$31,0,PP$1),OFFSET('Game Board'!$F$8:$F$31,0,PP$1),QI15,OFFSET('Game Board'!$I$8:$I$31,0,PP$1),QI14)+SUMIFS(OFFSET('Game Board'!$H$8:$H$31,0,PP$1),OFFSET('Game Board'!$I$8:$I$31,0,PP$1),QI15,OFFSET('Game Board'!$F$8:$F$31,0,PP$1),QI13)+SUMIFS(OFFSET('Game Board'!$H$8:$H$31,0,PP$1),OFFSET('Game Board'!$I$8:$I$31,0,PP$1),QI15,OFFSET('Game Board'!$F$8:$F$31,0,PP$1),QI14)</f>
        <v>0</v>
      </c>
      <c r="RA15" s="341">
        <f ca="1">SUMIFS(OFFSET('Game Board'!$G$8:$G$31,0,PP$1),OFFSET('Game Board'!$F$8:$F$31,0,PP$1),QI15,OFFSET('Game Board'!$I$8:$I$31,0,PP$1),QI13)+SUMIFS(OFFSET('Game Board'!$G$8:$G$31,0,PP$1),OFFSET('Game Board'!$F$8:$F$31,0,PP$1),QI15,OFFSET('Game Board'!$I$8:$I$31,0,PP$1),QI14)+SUMIFS(OFFSET('Game Board'!$H$8:$H$31,0,PP$1),OFFSET('Game Board'!$I$8:$I$31,0,PP$1),QI15,OFFSET('Game Board'!$F$8:$F$31,0,PP$1),QI13)+SUMIFS(OFFSET('Game Board'!$H$8:$H$31,0,PP$1),OFFSET('Game Board'!$I$8:$I$31,0,PP$1),QI15,OFFSET('Game Board'!$F$8:$F$31,0,PP$1),QI14)</f>
        <v>0</v>
      </c>
      <c r="RB15" s="341">
        <f t="shared" ca="1" si="323"/>
        <v>0</v>
      </c>
      <c r="RC15" s="341">
        <f t="shared" ca="1" si="324"/>
        <v>0</v>
      </c>
      <c r="RD15" s="341">
        <f t="shared" ref="RD15" ca="1" si="1982">IF(QI15&lt;&gt;"",SUMPRODUCT((QG12:QG15=QG15)*(RC12:RC15&gt;RC15)*1),0)</f>
        <v>0</v>
      </c>
      <c r="RE15" s="341">
        <f t="shared" ref="RE15" ca="1" si="1983">IF(QI15&lt;&gt;"",SUMPRODUCT((RD12:RD15=RD15)*(RB12:RB15&gt;RB15)*1),0)</f>
        <v>0</v>
      </c>
      <c r="RF15" s="341">
        <f t="shared" ca="1" si="327"/>
        <v>0</v>
      </c>
      <c r="RG15" s="341">
        <f t="shared" ref="RG15" ca="1" si="1984">IF(QI15&lt;&gt;"",SUMPRODUCT((RF12:RF15=RF15)*(RD12:RD15=RD15)*(QZ12:QZ15&gt;QZ15)*1),0)</f>
        <v>0</v>
      </c>
      <c r="RH15" s="341">
        <f t="shared" ca="1" si="114"/>
        <v>1</v>
      </c>
      <c r="RI15" s="341">
        <f ca="1">SUMPRODUCT((OFFSET('Game Board'!$F$8:$F$31,0,PP$1)=QJ15)*(OFFSET('Game Board'!$I$8:$I$31,0,PP$1)=QJ14)*(OFFSET('Game Board'!$G$8:$G$31,0,PP$1)&gt;OFFSET('Game Board'!$H$8:$H$31,0,PP$1))*1)+SUMPRODUCT((OFFSET('Game Board'!$I$8:$I$31,0,PP$1)=QJ15)*(OFFSET('Game Board'!$F$8:$F$31,0,PP$1)=QJ14)*(OFFSET('Game Board'!$H$8:$H$31,0,PP$1)&gt;OFFSET('Game Board'!$G$8:$G$31,0,PP$1))*1)</f>
        <v>0</v>
      </c>
      <c r="RJ15" s="341">
        <f ca="1">SUMPRODUCT((OFFSET('Game Board'!$F$8:$F$31,0,PP$1)=QJ15)*(OFFSET('Game Board'!$I$8:$I$31,0,PP$1)=QJ14)*(OFFSET('Game Board'!$G$8:$G$31,0,PP$1)=OFFSET('Game Board'!$H$8:$H$31,0,PP$1))*1)+SUMPRODUCT((OFFSET('Game Board'!$I$8:$I$31,0,PP$1)=QJ15)*(OFFSET('Game Board'!$F$8:$F$31,0,PP$1)=QJ14)*(OFFSET('Game Board'!$H$8:$H$31,0,PP$1)=OFFSET('Game Board'!$G$8:$G$31,0,PP$1))*1)</f>
        <v>0</v>
      </c>
      <c r="RK15" s="341">
        <f ca="1">SUMPRODUCT((OFFSET('Game Board'!$F$8:$F$31,0,PP$1)=QJ15)*(OFFSET('Game Board'!$I$8:$I$31,0,PP$1)=QJ14)*(OFFSET('Game Board'!$G$8:$G$31,0,PP$1)&lt;OFFSET('Game Board'!$H$8:$H$31,0,PP$1))*1)+SUMPRODUCT((OFFSET('Game Board'!$I$8:$I$31,0,PP$1)=QJ15)*(OFFSET('Game Board'!$F$8:$F$31,0,PP$1)=QJ14)*(OFFSET('Game Board'!$H$8:$H$31,0,PP$1)&lt;OFFSET('Game Board'!$G$8:$G$31,0,PP$1))*1)</f>
        <v>0</v>
      </c>
      <c r="RL15" s="341">
        <f ca="1">SUMIFS(OFFSET('Game Board'!$G$8:$G$31,0,PP$1),OFFSET('Game Board'!$F$8:$F$31,0,PP$1),QJ15,OFFSET('Game Board'!$I$8:$I$31,0,PP$1),QJ14)+SUMIFS(OFFSET('Game Board'!$H$8:$H$31,0,PP$1),OFFSET('Game Board'!$I$8:$I$31,0,PP$1),QJ15,OFFSET('Game Board'!$F$8:$F$31,0,PP$1),QJ14)</f>
        <v>0</v>
      </c>
      <c r="RM15" s="341">
        <f ca="1">SUMIFS(OFFSET('Game Board'!$G$8:$G$31,0,PP$1),OFFSET('Game Board'!$F$8:$F$31,0,PP$1),QJ15,OFFSET('Game Board'!$I$8:$I$31,0,PP$1),QJ14)+SUMIFS(OFFSET('Game Board'!$H$8:$H$31,0,PP$1),OFFSET('Game Board'!$I$8:$I$31,0,PP$1),QJ15,OFFSET('Game Board'!$F$8:$F$31,0,PP$1),QJ14)</f>
        <v>0</v>
      </c>
      <c r="RN15" s="341">
        <f t="shared" ca="1" si="1789"/>
        <v>0</v>
      </c>
      <c r="RO15" s="341">
        <f t="shared" ca="1" si="1790"/>
        <v>0</v>
      </c>
      <c r="RP15" s="341">
        <f t="shared" ref="RP15" ca="1" si="1985">IF(QJ15&lt;&gt;"",SUMPRODUCT((QS12:QS15=QS15)*(RO12:RO15&gt;RO15)*1),0)</f>
        <v>0</v>
      </c>
      <c r="RQ15" s="341">
        <f t="shared" ref="RQ15" ca="1" si="1986">IF(QJ15&lt;&gt;"",SUMPRODUCT((RP12:RP15=RP15)*(RN12:RN15&gt;RN15)*1),0)</f>
        <v>0</v>
      </c>
      <c r="RR15" s="341">
        <f t="shared" ca="1" si="1793"/>
        <v>0</v>
      </c>
      <c r="RS15" s="341">
        <f t="shared" ref="RS15" ca="1" si="1987">IF(QJ15&lt;&gt;"",SUMPRODUCT((RR12:RR15=RR15)*(RP12:RP15=RP15)*(RL12:RL15&gt;RL15)*1),0)</f>
        <v>0</v>
      </c>
      <c r="RT15" s="341">
        <f t="shared" ca="1" si="115"/>
        <v>1</v>
      </c>
      <c r="RU15" s="341">
        <f t="shared" ref="RU15" ca="1" si="1988">SUMPRODUCT((RT12:RT15=RT15)*(PW12:PW15&gt;PW15)*1)</f>
        <v>3</v>
      </c>
      <c r="RV15" s="341">
        <f t="shared" ca="1" si="117"/>
        <v>4</v>
      </c>
      <c r="RW15" s="341" t="str">
        <f t="shared" si="330"/>
        <v>Dominican Republic</v>
      </c>
      <c r="RX15" s="341">
        <f t="shared" ca="1" si="118"/>
        <v>0</v>
      </c>
      <c r="RY15" s="341">
        <f ca="1">SUMPRODUCT((OFFSET('Game Board'!$G$8:$G$31,0,RY$1)&lt;&gt;"")*(OFFSET('Game Board'!$F$8:$F$31,0,RY$1)=$C15)*(OFFSET('Game Board'!$G$8:$G$31,0,RY$1)&gt;OFFSET('Game Board'!$H$8:$H$31,0,RY$1))*1)+SUMPRODUCT((OFFSET('Game Board'!$G$8:$G$31,0,RY$1)&lt;&gt;"")*(OFFSET('Game Board'!$I$8:$I$31,0,RY$1)=$C15)*(OFFSET('Game Board'!$H$8:$H$31,0,RY$1)&gt;OFFSET('Game Board'!$G$8:$G$31,0,RY$1))*1)</f>
        <v>0</v>
      </c>
      <c r="RZ15" s="341">
        <f ca="1">SUMPRODUCT((OFFSET('Game Board'!$G$8:$G$31,0,RY$1)&lt;&gt;"")*(OFFSET('Game Board'!$F$8:$F$31,0,RY$1)=$C15)*(OFFSET('Game Board'!$G$8:$G$31,0,RY$1)=OFFSET('Game Board'!$H$8:$H$31,0,RY$1))*1)+SUMPRODUCT((OFFSET('Game Board'!$G$8:$G$31,0,RY$1)&lt;&gt;"")*(OFFSET('Game Board'!$I$8:$I$31,0,RY$1)=$C15)*(OFFSET('Game Board'!$G$8:$G$31,0,RY$1)=OFFSET('Game Board'!$H$8:$H$31,0,RY$1))*1)</f>
        <v>0</v>
      </c>
      <c r="SA15" s="341">
        <f ca="1">SUMPRODUCT((OFFSET('Game Board'!$G$8:$G$31,0,RY$1)&lt;&gt;"")*(OFFSET('Game Board'!$F$8:$F$31,0,RY$1)=$C15)*(OFFSET('Game Board'!$G$8:$G$31,0,RY$1)&lt;OFFSET('Game Board'!$H$8:$H$31,0,RY$1))*1)+SUMPRODUCT((OFFSET('Game Board'!$G$8:$G$31,0,RY$1)&lt;&gt;"")*(OFFSET('Game Board'!$I$8:$I$31,0,RY$1)=$C15)*(OFFSET('Game Board'!$H$8:$H$31,0,RY$1)&lt;OFFSET('Game Board'!$G$8:$G$31,0,RY$1))*1)</f>
        <v>0</v>
      </c>
      <c r="SB15" s="341">
        <f ca="1">SUMIF(OFFSET('Game Board'!$F$8:$F$31,0,RY$1),$C15,OFFSET('Game Board'!$G$8:$G$31,0,RY$1))+SUMIF(OFFSET('Game Board'!$I$8:$I$31,0,RY$1),$C15,OFFSET('Game Board'!$H$8:$H$31,0,RY$1))</f>
        <v>0</v>
      </c>
      <c r="SC15" s="341">
        <f ca="1">SUMIF(OFFSET('Game Board'!$F$8:$F$31,0,RY$1),$C15,OFFSET('Game Board'!$H$8:$H$31,0,RY$1))+SUMIF(OFFSET('Game Board'!$I$8:$I$31,0,RY$1),$C15,OFFSET('Game Board'!$G$8:$G$31,0,RY$1))</f>
        <v>0</v>
      </c>
      <c r="SD15" s="341">
        <f t="shared" ca="1" si="119"/>
        <v>0</v>
      </c>
      <c r="SE15" s="341">
        <f t="shared" ca="1" si="120"/>
        <v>0</v>
      </c>
      <c r="SF15" s="341">
        <f t="shared" ca="1" si="331"/>
        <v>5</v>
      </c>
      <c r="SG15" s="341">
        <f>'Tournament Setup'!$F17</f>
        <v>0</v>
      </c>
      <c r="SH15" s="341">
        <f t="shared" ref="SH15" ca="1" si="1989">RANK(SE15,SE12:SE15)</f>
        <v>1</v>
      </c>
      <c r="SI15" s="341">
        <f t="shared" ref="SI15" ca="1" si="1990">SUMPRODUCT((SH12:SH15=SH15)*(SD12:SD15&gt;SD15)*1)</f>
        <v>0</v>
      </c>
      <c r="SJ15" s="341">
        <f t="shared" ca="1" si="123"/>
        <v>1</v>
      </c>
      <c r="SK15" s="341">
        <f t="shared" ref="SK15" ca="1" si="1991">SUMPRODUCT((SH12:SH15=SH15)*(SD12:SD15=SD15)*(SB12:SB15&gt;SB15)*1)</f>
        <v>0</v>
      </c>
      <c r="SL15" s="341">
        <f t="shared" ca="1" si="125"/>
        <v>1</v>
      </c>
      <c r="SM15" s="341">
        <f t="shared" ref="SM15" ca="1" si="1992">RANK(SL15,SL12:SL15,1)+COUNTIF(SL12:SL15,SL15)-1</f>
        <v>4</v>
      </c>
      <c r="SN15" s="341">
        <v>4</v>
      </c>
      <c r="SO15" s="341" t="str">
        <f t="shared" ref="SO15" ca="1" si="1993">INDEX(RW12:RW15,MATCH(SN15,SM12:SM15,0),0)</f>
        <v>Dominican Republic</v>
      </c>
      <c r="SP15" s="341">
        <f t="shared" ref="SP15" ca="1" si="1994">INDEX(SL12:SL15,MATCH(SO15,RW12:RW15,0),0)</f>
        <v>1</v>
      </c>
      <c r="SQ15" s="341" t="str">
        <f t="shared" ca="1" si="1802"/>
        <v>Dominican Republic</v>
      </c>
      <c r="SR15" s="341" t="str">
        <f t="shared" ref="SR15" ca="1" si="1995">IF(AND(SR14&lt;&gt;"",SP15=2),SO15,"")</f>
        <v/>
      </c>
      <c r="SS15" s="341" t="str">
        <f t="shared" ref="SS15" ca="1" si="1996">IF(AND(SS14&lt;&gt;"",SP15=3),SO15,"")</f>
        <v/>
      </c>
      <c r="ST15" s="341">
        <f ca="1">SUMPRODUCT((OFFSET('Game Board'!$F$8:$F$31,0,RY$1)=SQ15)*(OFFSET('Game Board'!$I$8:$I$31,0,RY$1)=SQ12)*(OFFSET('Game Board'!$G$8:$G$31,0,RY$1)&gt;OFFSET('Game Board'!$H$8:$H$31,0,RY$1))*1)+SUMPRODUCT((OFFSET('Game Board'!$I$8:$I$31,0,RY$1)=SQ15)*(OFFSET('Game Board'!$F$8:$F$31,0,RY$1)=SQ12)*(OFFSET('Game Board'!$H$8:$H$31,0,RY$1)&gt;OFFSET('Game Board'!$G$8:$G$31,0,RY$1))*1)+SUMPRODUCT((OFFSET('Game Board'!$F$8:$F$31,0,RY$1)=SQ15)*(OFFSET('Game Board'!$I$8:$I$31,0,RY$1)=SQ13)*(OFFSET('Game Board'!$G$8:$G$31,0,RY$1)&gt;OFFSET('Game Board'!$H$8:$H$31,0,RY$1))*1)+SUMPRODUCT((OFFSET('Game Board'!$I$8:$I$31,0,RY$1)=SQ15)*(OFFSET('Game Board'!$F$8:$F$31,0,RY$1)=SQ13)*(OFFSET('Game Board'!$H$8:$H$31,0,RY$1)&gt;OFFSET('Game Board'!$G$8:$G$31,0,RY$1))*1)+SUMPRODUCT((OFFSET('Game Board'!$F$8:$F$31,0,RY$1)=SQ15)*(OFFSET('Game Board'!$I$8:$I$31,0,RY$1)=SQ14)*(OFFSET('Game Board'!$G$8:$G$31,0,RY$1)&gt;OFFSET('Game Board'!$H$8:$H$31,0,RY$1))*1)+SUMPRODUCT((OFFSET('Game Board'!$I$8:$I$31,0,RY$1)=SQ15)*(OFFSET('Game Board'!$F$8:$F$31,0,RY$1)=SQ14)*(OFFSET('Game Board'!$H$8:$H$31,0,RY$1)&gt;OFFSET('Game Board'!$G$8:$G$31,0,RY$1))*1)</f>
        <v>0</v>
      </c>
      <c r="SU15" s="341">
        <f ca="1">SUMPRODUCT((OFFSET('Game Board'!$F$8:$F$31,0,RY$1)=SQ15)*(OFFSET('Game Board'!$I$8:$I$31,0,RY$1)=SQ12)*(OFFSET('Game Board'!$G$8:$G$31,0,RY$1)&gt;=OFFSET('Game Board'!$H$8:$H$31,0,RY$1))*1)+SUMPRODUCT((OFFSET('Game Board'!$I$8:$I$31,0,RY$1)=SQ15)*(OFFSET('Game Board'!$F$8:$F$31,0,RY$1)=SQ12)*(OFFSET('Game Board'!$G$8:$G$31,0,RY$1)=OFFSET('Game Board'!$H$8:$H$31,0,RY$1))*1)+SUMPRODUCT((OFFSET('Game Board'!$F$8:$F$31,0,RY$1)=SQ15)*(OFFSET('Game Board'!$I$8:$I$31,0,RY$1)=SQ13)*(OFFSET('Game Board'!$G$8:$G$31,0,RY$1)=OFFSET('Game Board'!$H$8:$H$31,0,RY$1))*1)+SUMPRODUCT((OFFSET('Game Board'!$I$8:$I$31,0,RY$1)=SQ15)*(OFFSET('Game Board'!$F$8:$F$31,0,RY$1)=SQ13)*(OFFSET('Game Board'!$G$8:$G$31,0,RY$1)=OFFSET('Game Board'!$H$8:$H$31,0,RY$1))*1)+SUMPRODUCT((OFFSET('Game Board'!$F$8:$F$31,0,RY$1)=SQ15)*(OFFSET('Game Board'!$I$8:$I$31,0,RY$1)=SQ14)*(OFFSET('Game Board'!$G$8:$G$31,0,RY$1)=OFFSET('Game Board'!$H$8:$H$31,0,RY$1))*1)+SUMPRODUCT((OFFSET('Game Board'!$I$8:$I$31,0,RY$1)=SQ15)*(OFFSET('Game Board'!$F$8:$F$31,0,RY$1)=SQ14)*(OFFSET('Game Board'!$G$8:$G$31,0,RY$1)=OFFSET('Game Board'!$H$8:$H$31,0,RY$1))*1)</f>
        <v>3</v>
      </c>
      <c r="SV15" s="341">
        <f ca="1">SUMPRODUCT((OFFSET('Game Board'!$F$8:$F$31,0,RY$1)=SQ15)*(OFFSET('Game Board'!$I$8:$I$31,0,RY$1)=SQ12)*(OFFSET('Game Board'!$G$8:$G$31,0,RY$1)&lt;OFFSET('Game Board'!$H$8:$H$31,0,RY$1))*1)+SUMPRODUCT((OFFSET('Game Board'!$I$8:$I$31,0,RY$1)=SQ15)*(OFFSET('Game Board'!$F$8:$F$31,0,RY$1)=SQ12)*(OFFSET('Game Board'!$H$8:$H$31,0,RY$1)&lt;OFFSET('Game Board'!$G$8:$G$31,0,RY$1))*1)+SUMPRODUCT((OFFSET('Game Board'!$F$8:$F$31,0,RY$1)=SQ15)*(OFFSET('Game Board'!$I$8:$I$31,0,RY$1)=SQ13)*(OFFSET('Game Board'!$G$8:$G$31,0,RY$1)&lt;OFFSET('Game Board'!$H$8:$H$31,0,RY$1))*1)+SUMPRODUCT((OFFSET('Game Board'!$I$8:$I$31,0,RY$1)=SQ15)*(OFFSET('Game Board'!$F$8:$F$31,0,RY$1)=SQ13)*(OFFSET('Game Board'!$H$8:$H$31,0,RY$1)&lt;OFFSET('Game Board'!$G$8:$G$31,0,RY$1))*1)+SUMPRODUCT((OFFSET('Game Board'!$F$8:$F$31,0,RY$1)=SQ15)*(OFFSET('Game Board'!$I$8:$I$31,0,RY$1)=SQ14)*(OFFSET('Game Board'!$G$8:$G$31,0,RY$1)&lt;OFFSET('Game Board'!$H$8:$H$31,0,RY$1))*1)+SUMPRODUCT((OFFSET('Game Board'!$I$8:$I$31,0,RY$1)=SQ15)*(OFFSET('Game Board'!$F$8:$F$31,0,RY$1)=SQ14)*(OFFSET('Game Board'!$H$8:$H$31,0,RY$1)&lt;OFFSET('Game Board'!$G$8:$G$31,0,RY$1))*1)</f>
        <v>0</v>
      </c>
      <c r="SW15" s="341">
        <f ca="1">SUMIFS(OFFSET('Game Board'!$G$8:$G$31,0,RY$1),OFFSET('Game Board'!$F$8:$F$31,0,RY$1),SQ15,OFFSET('Game Board'!$I$8:$I$31,0,RY$1),SQ12)+SUMIFS(OFFSET('Game Board'!$G$8:$G$31,0,RY$1),OFFSET('Game Board'!$F$8:$F$31,0,RY$1),SQ15,OFFSET('Game Board'!$I$8:$I$31,0,RY$1),SQ13)+SUMIFS(OFFSET('Game Board'!$G$8:$G$31,0,RY$1),OFFSET('Game Board'!$F$8:$F$31,0,RY$1),SQ15,OFFSET('Game Board'!$I$8:$I$31,0,RY$1),SQ14)+SUMIFS(OFFSET('Game Board'!$H$8:$H$31,0,RY$1),OFFSET('Game Board'!$I$8:$I$31,0,RY$1),SQ15,OFFSET('Game Board'!$F$8:$F$31,0,RY$1),SQ12)+SUMIFS(OFFSET('Game Board'!$H$8:$H$31,0,RY$1),OFFSET('Game Board'!$I$8:$I$31,0,RY$1),SQ15,OFFSET('Game Board'!$F$8:$F$31,0,RY$1),SQ13)+SUMIFS(OFFSET('Game Board'!$H$8:$H$31,0,RY$1),OFFSET('Game Board'!$I$8:$I$31,0,RY$1),SQ15,OFFSET('Game Board'!$F$8:$F$31,0,RY$1),SQ14)</f>
        <v>0</v>
      </c>
      <c r="SX15" s="341">
        <f ca="1">SUMIFS(OFFSET('Game Board'!$H$8:$H$31,0,RY$1),OFFSET('Game Board'!$F$8:$F$31,0,RY$1),SQ15,OFFSET('Game Board'!$I$8:$I$31,0,RY$1),SQ12)+SUMIFS(OFFSET('Game Board'!$H$8:$H$31,0,RY$1),OFFSET('Game Board'!$F$8:$F$31,0,RY$1),SQ15,OFFSET('Game Board'!$I$8:$I$31,0,RY$1),SQ13)+SUMIFS(OFFSET('Game Board'!$H$8:$H$31,0,RY$1),OFFSET('Game Board'!$F$8:$F$31,0,RY$1),SQ15,OFFSET('Game Board'!$I$8:$I$31,0,RY$1),SQ14)+SUMIFS(OFFSET('Game Board'!$G$8:$G$31,0,RY$1),OFFSET('Game Board'!$I$8:$I$31,0,RY$1),SQ15,OFFSET('Game Board'!$F$8:$F$31,0,RY$1),SQ12)+SUMIFS(OFFSET('Game Board'!$G$8:$G$31,0,RY$1),OFFSET('Game Board'!$I$8:$I$31,0,RY$1),SQ15,OFFSET('Game Board'!$F$8:$F$31,0,RY$1),SQ13)+SUMIFS(OFFSET('Game Board'!$G$8:$G$31,0,RY$1),OFFSET('Game Board'!$I$8:$I$31,0,RY$1),SQ15,OFFSET('Game Board'!$F$8:$F$31,0,RY$1),SQ14)</f>
        <v>0</v>
      </c>
      <c r="SY15" s="341">
        <f t="shared" ca="1" si="130"/>
        <v>0</v>
      </c>
      <c r="SZ15" s="341">
        <f t="shared" ca="1" si="131"/>
        <v>3</v>
      </c>
      <c r="TA15" s="341">
        <f t="shared" ref="TA15" ca="1" si="1997">IF(SQ15&lt;&gt;"",SUMPRODUCT((SP12:SP15=SP15)*(SZ12:SZ15&gt;SZ15)*1),0)</f>
        <v>0</v>
      </c>
      <c r="TB15" s="341">
        <f t="shared" ref="TB15" ca="1" si="1998">IF(SQ15&lt;&gt;"",SUMPRODUCT((TA12:TA15=TA15)*(SY12:SY15&gt;SY15)*1),0)</f>
        <v>0</v>
      </c>
      <c r="TC15" s="341">
        <f t="shared" ca="1" si="134"/>
        <v>0</v>
      </c>
      <c r="TD15" s="341">
        <f t="shared" ref="TD15" ca="1" si="1999">IF(SQ15&lt;&gt;"",SUMPRODUCT((TC12:TC15=TC15)*(TA12:TA15=TA15)*(SW12:SW15&gt;SW15)*1),0)</f>
        <v>0</v>
      </c>
      <c r="TE15" s="341">
        <f t="shared" ca="1" si="136"/>
        <v>1</v>
      </c>
      <c r="TF15" s="341">
        <f ca="1">SUMPRODUCT((OFFSET('Game Board'!$F$8:$F$31,0,RY$1)=SR15)*(OFFSET('Game Board'!$I$8:$I$31,0,RY$1)=SR13)*(OFFSET('Game Board'!$G$8:$G$31,0,RY$1)&gt;OFFSET('Game Board'!$H$8:$H$31,0,RY$1))*1)+SUMPRODUCT((OFFSET('Game Board'!$I$8:$I$31,0,RY$1)=SR15)*(OFFSET('Game Board'!$F$8:$F$31,0,RY$1)=SR13)*(OFFSET('Game Board'!$H$8:$H$31,0,RY$1)&gt;OFFSET('Game Board'!$G$8:$G$31,0,RY$1))*1)+SUMPRODUCT((OFFSET('Game Board'!$F$8:$F$31,0,RY$1)=SR15)*(OFFSET('Game Board'!$I$8:$I$31,0,RY$1)=SR14)*(OFFSET('Game Board'!$G$8:$G$31,0,RY$1)&gt;OFFSET('Game Board'!$H$8:$H$31,0,RY$1))*1)+SUMPRODUCT((OFFSET('Game Board'!$I$8:$I$31,0,RY$1)=SR15)*(OFFSET('Game Board'!$F$8:$F$31,0,RY$1)=SR14)*(OFFSET('Game Board'!$H$8:$H$31,0,RY$1)&gt;OFFSET('Game Board'!$G$8:$G$31,0,RY$1))*1)</f>
        <v>0</v>
      </c>
      <c r="TG15" s="341">
        <f ca="1">SUMPRODUCT((OFFSET('Game Board'!$F$8:$F$31,0,RY$1)=SR15)*(OFFSET('Game Board'!$I$8:$I$31,0,RY$1)=SR13)*(OFFSET('Game Board'!$G$8:$G$31,0,RY$1)=OFFSET('Game Board'!$H$8:$H$31,0,RY$1))*1)+SUMPRODUCT((OFFSET('Game Board'!$I$8:$I$31,0,RY$1)=SR15)*(OFFSET('Game Board'!$F$8:$F$31,0,RY$1)=SR13)*(OFFSET('Game Board'!$G$8:$G$31,0,RY$1)=OFFSET('Game Board'!$H$8:$H$31,0,RY$1))*1)+SUMPRODUCT((OFFSET('Game Board'!$F$8:$F$31,0,RY$1)=SR15)*(OFFSET('Game Board'!$I$8:$I$31,0,RY$1)=SR14)*(OFFSET('Game Board'!$G$8:$G$31,0,RY$1)=OFFSET('Game Board'!$H$8:$H$31,0,RY$1))*1)+SUMPRODUCT((OFFSET('Game Board'!$I$8:$I$31,0,RY$1)=SR15)*(OFFSET('Game Board'!$F$8:$F$31,0,RY$1)=SR14)*(OFFSET('Game Board'!$G$8:$G$31,0,RY$1)=OFFSET('Game Board'!$H$8:$H$31,0,RY$1))*1)</f>
        <v>0</v>
      </c>
      <c r="TH15" s="341">
        <f ca="1">SUMPRODUCT((OFFSET('Game Board'!$F$8:$F$31,0,RY$1)=SR15)*(OFFSET('Game Board'!$I$8:$I$31,0,RY$1)=SR13)*(OFFSET('Game Board'!$G$8:$G$31,0,RY$1)&lt;OFFSET('Game Board'!$H$8:$H$31,0,RY$1))*1)+SUMPRODUCT((OFFSET('Game Board'!$I$8:$I$31,0,RY$1)=SR15)*(OFFSET('Game Board'!$F$8:$F$31,0,RY$1)=SR13)*(OFFSET('Game Board'!$H$8:$H$31,0,RY$1)&lt;OFFSET('Game Board'!$G$8:$G$31,0,RY$1))*1)+SUMPRODUCT((OFFSET('Game Board'!$F$8:$F$31,0,RY$1)=SR15)*(OFFSET('Game Board'!$I$8:$I$31,0,RY$1)=SR14)*(OFFSET('Game Board'!$G$8:$G$31,0,RY$1)&lt;OFFSET('Game Board'!$H$8:$H$31,0,RY$1))*1)+SUMPRODUCT((OFFSET('Game Board'!$I$8:$I$31,0,RY$1)=SR15)*(OFFSET('Game Board'!$F$8:$F$31,0,RY$1)=SR14)*(OFFSET('Game Board'!$H$8:$H$31,0,RY$1)&lt;OFFSET('Game Board'!$G$8:$G$31,0,RY$1))*1)</f>
        <v>0</v>
      </c>
      <c r="TI15" s="341">
        <f ca="1">SUMIFS(OFFSET('Game Board'!$G$8:$G$31,0,RY$1),OFFSET('Game Board'!$F$8:$F$31,0,RY$1),SR15,OFFSET('Game Board'!$I$8:$I$31,0,RY$1),SR13)+SUMIFS(OFFSET('Game Board'!$G$8:$G$31,0,RY$1),OFFSET('Game Board'!$F$8:$F$31,0,RY$1),SR15,OFFSET('Game Board'!$I$8:$I$31,0,RY$1),SR14)+SUMIFS(OFFSET('Game Board'!$H$8:$H$31,0,RY$1),OFFSET('Game Board'!$I$8:$I$31,0,RY$1),SR15,OFFSET('Game Board'!$F$8:$F$31,0,RY$1),SR13)+SUMIFS(OFFSET('Game Board'!$H$8:$H$31,0,RY$1),OFFSET('Game Board'!$I$8:$I$31,0,RY$1),SR15,OFFSET('Game Board'!$F$8:$F$31,0,RY$1),SR14)</f>
        <v>0</v>
      </c>
      <c r="TJ15" s="341">
        <f ca="1">SUMIFS(OFFSET('Game Board'!$G$8:$G$31,0,RY$1),OFFSET('Game Board'!$F$8:$F$31,0,RY$1),SR15,OFFSET('Game Board'!$I$8:$I$31,0,RY$1),SR13)+SUMIFS(OFFSET('Game Board'!$G$8:$G$31,0,RY$1),OFFSET('Game Board'!$F$8:$F$31,0,RY$1),SR15,OFFSET('Game Board'!$I$8:$I$31,0,RY$1),SR14)+SUMIFS(OFFSET('Game Board'!$H$8:$H$31,0,RY$1),OFFSET('Game Board'!$I$8:$I$31,0,RY$1),SR15,OFFSET('Game Board'!$F$8:$F$31,0,RY$1),SR13)+SUMIFS(OFFSET('Game Board'!$H$8:$H$31,0,RY$1),OFFSET('Game Board'!$I$8:$I$31,0,RY$1),SR15,OFFSET('Game Board'!$F$8:$F$31,0,RY$1),SR14)</f>
        <v>0</v>
      </c>
      <c r="TK15" s="341">
        <f t="shared" ca="1" si="343"/>
        <v>0</v>
      </c>
      <c r="TL15" s="341">
        <f t="shared" ca="1" si="344"/>
        <v>0</v>
      </c>
      <c r="TM15" s="341">
        <f t="shared" ref="TM15" ca="1" si="2000">IF(SR15&lt;&gt;"",SUMPRODUCT((SP12:SP15=SP15)*(TL12:TL15&gt;TL15)*1),0)</f>
        <v>0</v>
      </c>
      <c r="TN15" s="341">
        <f t="shared" ref="TN15" ca="1" si="2001">IF(SR15&lt;&gt;"",SUMPRODUCT((TM12:TM15=TM15)*(TK12:TK15&gt;TK15)*1),0)</f>
        <v>0</v>
      </c>
      <c r="TO15" s="341">
        <f t="shared" ca="1" si="347"/>
        <v>0</v>
      </c>
      <c r="TP15" s="341">
        <f t="shared" ref="TP15" ca="1" si="2002">IF(SR15&lt;&gt;"",SUMPRODUCT((TO12:TO15=TO15)*(TM12:TM15=TM15)*(TI12:TI15&gt;TI15)*1),0)</f>
        <v>0</v>
      </c>
      <c r="TQ15" s="341">
        <f t="shared" ca="1" si="137"/>
        <v>1</v>
      </c>
      <c r="TR15" s="341">
        <f ca="1">SUMPRODUCT((OFFSET('Game Board'!$F$8:$F$31,0,RY$1)=SS15)*(OFFSET('Game Board'!$I$8:$I$31,0,RY$1)=SS14)*(OFFSET('Game Board'!$G$8:$G$31,0,RY$1)&gt;OFFSET('Game Board'!$H$8:$H$31,0,RY$1))*1)+SUMPRODUCT((OFFSET('Game Board'!$I$8:$I$31,0,RY$1)=SS15)*(OFFSET('Game Board'!$F$8:$F$31,0,RY$1)=SS14)*(OFFSET('Game Board'!$H$8:$H$31,0,RY$1)&gt;OFFSET('Game Board'!$G$8:$G$31,0,RY$1))*1)</f>
        <v>0</v>
      </c>
      <c r="TS15" s="341">
        <f ca="1">SUMPRODUCT((OFFSET('Game Board'!$F$8:$F$31,0,RY$1)=SS15)*(OFFSET('Game Board'!$I$8:$I$31,0,RY$1)=SS14)*(OFFSET('Game Board'!$G$8:$G$31,0,RY$1)=OFFSET('Game Board'!$H$8:$H$31,0,RY$1))*1)+SUMPRODUCT((OFFSET('Game Board'!$I$8:$I$31,0,RY$1)=SS15)*(OFFSET('Game Board'!$F$8:$F$31,0,RY$1)=SS14)*(OFFSET('Game Board'!$H$8:$H$31,0,RY$1)=OFFSET('Game Board'!$G$8:$G$31,0,RY$1))*1)</f>
        <v>0</v>
      </c>
      <c r="TT15" s="341">
        <f ca="1">SUMPRODUCT((OFFSET('Game Board'!$F$8:$F$31,0,RY$1)=SS15)*(OFFSET('Game Board'!$I$8:$I$31,0,RY$1)=SS14)*(OFFSET('Game Board'!$G$8:$G$31,0,RY$1)&lt;OFFSET('Game Board'!$H$8:$H$31,0,RY$1))*1)+SUMPRODUCT((OFFSET('Game Board'!$I$8:$I$31,0,RY$1)=SS15)*(OFFSET('Game Board'!$F$8:$F$31,0,RY$1)=SS14)*(OFFSET('Game Board'!$H$8:$H$31,0,RY$1)&lt;OFFSET('Game Board'!$G$8:$G$31,0,RY$1))*1)</f>
        <v>0</v>
      </c>
      <c r="TU15" s="341">
        <f ca="1">SUMIFS(OFFSET('Game Board'!$G$8:$G$31,0,RY$1),OFFSET('Game Board'!$F$8:$F$31,0,RY$1),SS15,OFFSET('Game Board'!$I$8:$I$31,0,RY$1),SS14)+SUMIFS(OFFSET('Game Board'!$H$8:$H$31,0,RY$1),OFFSET('Game Board'!$I$8:$I$31,0,RY$1),SS15,OFFSET('Game Board'!$F$8:$F$31,0,RY$1),SS14)</f>
        <v>0</v>
      </c>
      <c r="TV15" s="341">
        <f ca="1">SUMIFS(OFFSET('Game Board'!$G$8:$G$31,0,RY$1),OFFSET('Game Board'!$F$8:$F$31,0,RY$1),SS15,OFFSET('Game Board'!$I$8:$I$31,0,RY$1),SS14)+SUMIFS(OFFSET('Game Board'!$H$8:$H$31,0,RY$1),OFFSET('Game Board'!$I$8:$I$31,0,RY$1),SS15,OFFSET('Game Board'!$F$8:$F$31,0,RY$1),SS14)</f>
        <v>0</v>
      </c>
      <c r="TW15" s="341">
        <f t="shared" ca="1" si="1811"/>
        <v>0</v>
      </c>
      <c r="TX15" s="341">
        <f t="shared" ca="1" si="1812"/>
        <v>0</v>
      </c>
      <c r="TY15" s="341">
        <f t="shared" ref="TY15" ca="1" si="2003">IF(SS15&lt;&gt;"",SUMPRODUCT((TB12:TB15=TB15)*(TX12:TX15&gt;TX15)*1),0)</f>
        <v>0</v>
      </c>
      <c r="TZ15" s="341">
        <f t="shared" ref="TZ15" ca="1" si="2004">IF(SS15&lt;&gt;"",SUMPRODUCT((TY12:TY15=TY15)*(TW12:TW15&gt;TW15)*1),0)</f>
        <v>0</v>
      </c>
      <c r="UA15" s="341">
        <f t="shared" ca="1" si="1815"/>
        <v>0</v>
      </c>
      <c r="UB15" s="341">
        <f t="shared" ref="UB15" ca="1" si="2005">IF(SS15&lt;&gt;"",SUMPRODUCT((UA12:UA15=UA15)*(TY12:TY15=TY15)*(TU12:TU15&gt;TU15)*1),0)</f>
        <v>0</v>
      </c>
      <c r="UC15" s="341">
        <f t="shared" ca="1" si="138"/>
        <v>1</v>
      </c>
      <c r="UD15" s="341">
        <f t="shared" ref="UD15" ca="1" si="2006">SUMPRODUCT((UC12:UC15=UC15)*(SF12:SF15&gt;SF15)*1)</f>
        <v>3</v>
      </c>
      <c r="UE15" s="341">
        <f t="shared" ca="1" si="140"/>
        <v>4</v>
      </c>
      <c r="UF15" s="341" t="str">
        <f t="shared" si="350"/>
        <v>Dominican Republic</v>
      </c>
      <c r="UG15" s="341">
        <f t="shared" ca="1" si="141"/>
        <v>0</v>
      </c>
      <c r="UH15" s="341">
        <f ca="1">SUMPRODUCT((OFFSET('Game Board'!$G$8:$G$31,0,UH$1)&lt;&gt;"")*(OFFSET('Game Board'!$F$8:$F$31,0,UH$1)=$C15)*(OFFSET('Game Board'!$G$8:$G$31,0,UH$1)&gt;OFFSET('Game Board'!$H$8:$H$31,0,UH$1))*1)+SUMPRODUCT((OFFSET('Game Board'!$G$8:$G$31,0,UH$1)&lt;&gt;"")*(OFFSET('Game Board'!$I$8:$I$31,0,UH$1)=$C15)*(OFFSET('Game Board'!$H$8:$H$31,0,UH$1)&gt;OFFSET('Game Board'!$G$8:$G$31,0,UH$1))*1)</f>
        <v>0</v>
      </c>
      <c r="UI15" s="341">
        <f ca="1">SUMPRODUCT((OFFSET('Game Board'!$G$8:$G$31,0,UH$1)&lt;&gt;"")*(OFFSET('Game Board'!$F$8:$F$31,0,UH$1)=$C15)*(OFFSET('Game Board'!$G$8:$G$31,0,UH$1)=OFFSET('Game Board'!$H$8:$H$31,0,UH$1))*1)+SUMPRODUCT((OFFSET('Game Board'!$G$8:$G$31,0,UH$1)&lt;&gt;"")*(OFFSET('Game Board'!$I$8:$I$31,0,UH$1)=$C15)*(OFFSET('Game Board'!$G$8:$G$31,0,UH$1)=OFFSET('Game Board'!$H$8:$H$31,0,UH$1))*1)</f>
        <v>0</v>
      </c>
      <c r="UJ15" s="341">
        <f ca="1">SUMPRODUCT((OFFSET('Game Board'!$G$8:$G$31,0,UH$1)&lt;&gt;"")*(OFFSET('Game Board'!$F$8:$F$31,0,UH$1)=$C15)*(OFFSET('Game Board'!$G$8:$G$31,0,UH$1)&lt;OFFSET('Game Board'!$H$8:$H$31,0,UH$1))*1)+SUMPRODUCT((OFFSET('Game Board'!$G$8:$G$31,0,UH$1)&lt;&gt;"")*(OFFSET('Game Board'!$I$8:$I$31,0,UH$1)=$C15)*(OFFSET('Game Board'!$H$8:$H$31,0,UH$1)&lt;OFFSET('Game Board'!$G$8:$G$31,0,UH$1))*1)</f>
        <v>0</v>
      </c>
      <c r="UK15" s="341">
        <f ca="1">SUMIF(OFFSET('Game Board'!$F$8:$F$31,0,UH$1),$C15,OFFSET('Game Board'!$G$8:$G$31,0,UH$1))+SUMIF(OFFSET('Game Board'!$I$8:$I$31,0,UH$1),$C15,OFFSET('Game Board'!$H$8:$H$31,0,UH$1))</f>
        <v>0</v>
      </c>
      <c r="UL15" s="341">
        <f ca="1">SUMIF(OFFSET('Game Board'!$F$8:$F$31,0,UH$1),$C15,OFFSET('Game Board'!$H$8:$H$31,0,UH$1))+SUMIF(OFFSET('Game Board'!$I$8:$I$31,0,UH$1),$C15,OFFSET('Game Board'!$G$8:$G$31,0,UH$1))</f>
        <v>0</v>
      </c>
      <c r="UM15" s="341">
        <f t="shared" ca="1" si="142"/>
        <v>0</v>
      </c>
      <c r="UN15" s="341">
        <f t="shared" ca="1" si="143"/>
        <v>0</v>
      </c>
      <c r="UO15" s="341">
        <f t="shared" ca="1" si="351"/>
        <v>5</v>
      </c>
      <c r="UP15" s="341">
        <f>'Tournament Setup'!$F17</f>
        <v>0</v>
      </c>
      <c r="UQ15" s="341">
        <f t="shared" ref="UQ15" ca="1" si="2007">RANK(UN15,UN12:UN15)</f>
        <v>1</v>
      </c>
      <c r="UR15" s="341">
        <f t="shared" ref="UR15" ca="1" si="2008">SUMPRODUCT((UQ12:UQ15=UQ15)*(UM12:UM15&gt;UM15)*1)</f>
        <v>0</v>
      </c>
      <c r="US15" s="341">
        <f t="shared" ca="1" si="146"/>
        <v>1</v>
      </c>
      <c r="UT15" s="341">
        <f t="shared" ref="UT15" ca="1" si="2009">SUMPRODUCT((UQ12:UQ15=UQ15)*(UM12:UM15=UM15)*(UK12:UK15&gt;UK15)*1)</f>
        <v>0</v>
      </c>
      <c r="UU15" s="341">
        <f t="shared" ca="1" si="148"/>
        <v>1</v>
      </c>
      <c r="UV15" s="341">
        <f t="shared" ref="UV15" ca="1" si="2010">RANK(UU15,UU12:UU15,1)+COUNTIF(UU12:UU15,UU15)-1</f>
        <v>4</v>
      </c>
      <c r="UW15" s="341">
        <v>4</v>
      </c>
      <c r="UX15" s="341" t="str">
        <f t="shared" ref="UX15" ca="1" si="2011">INDEX(UF12:UF15,MATCH(UW15,UV12:UV15,0),0)</f>
        <v>Dominican Republic</v>
      </c>
      <c r="UY15" s="341">
        <f t="shared" ref="UY15" ca="1" si="2012">INDEX(UU12:UU15,MATCH(UX15,UF12:UF15,0),0)</f>
        <v>1</v>
      </c>
      <c r="UZ15" s="341" t="str">
        <f t="shared" ca="1" si="1824"/>
        <v>Dominican Republic</v>
      </c>
      <c r="VA15" s="341" t="str">
        <f t="shared" ref="VA15" ca="1" si="2013">IF(AND(VA14&lt;&gt;"",UY15=2),UX15,"")</f>
        <v/>
      </c>
      <c r="VB15" s="341" t="str">
        <f t="shared" ref="VB15" ca="1" si="2014">IF(AND(VB14&lt;&gt;"",UY15=3),UX15,"")</f>
        <v/>
      </c>
      <c r="VC15" s="341">
        <f ca="1">SUMPRODUCT((OFFSET('Game Board'!$F$8:$F$31,0,UH$1)=UZ15)*(OFFSET('Game Board'!$I$8:$I$31,0,UH$1)=UZ12)*(OFFSET('Game Board'!$G$8:$G$31,0,UH$1)&gt;OFFSET('Game Board'!$H$8:$H$31,0,UH$1))*1)+SUMPRODUCT((OFFSET('Game Board'!$I$8:$I$31,0,UH$1)=UZ15)*(OFFSET('Game Board'!$F$8:$F$31,0,UH$1)=UZ12)*(OFFSET('Game Board'!$H$8:$H$31,0,UH$1)&gt;OFFSET('Game Board'!$G$8:$G$31,0,UH$1))*1)+SUMPRODUCT((OFFSET('Game Board'!$F$8:$F$31,0,UH$1)=UZ15)*(OFFSET('Game Board'!$I$8:$I$31,0,UH$1)=UZ13)*(OFFSET('Game Board'!$G$8:$G$31,0,UH$1)&gt;OFFSET('Game Board'!$H$8:$H$31,0,UH$1))*1)+SUMPRODUCT((OFFSET('Game Board'!$I$8:$I$31,0,UH$1)=UZ15)*(OFFSET('Game Board'!$F$8:$F$31,0,UH$1)=UZ13)*(OFFSET('Game Board'!$H$8:$H$31,0,UH$1)&gt;OFFSET('Game Board'!$G$8:$G$31,0,UH$1))*1)+SUMPRODUCT((OFFSET('Game Board'!$F$8:$F$31,0,UH$1)=UZ15)*(OFFSET('Game Board'!$I$8:$I$31,0,UH$1)=UZ14)*(OFFSET('Game Board'!$G$8:$G$31,0,UH$1)&gt;OFFSET('Game Board'!$H$8:$H$31,0,UH$1))*1)+SUMPRODUCT((OFFSET('Game Board'!$I$8:$I$31,0,UH$1)=UZ15)*(OFFSET('Game Board'!$F$8:$F$31,0,UH$1)=UZ14)*(OFFSET('Game Board'!$H$8:$H$31,0,UH$1)&gt;OFFSET('Game Board'!$G$8:$G$31,0,UH$1))*1)</f>
        <v>0</v>
      </c>
      <c r="VD15" s="341">
        <f ca="1">SUMPRODUCT((OFFSET('Game Board'!$F$8:$F$31,0,UH$1)=UZ15)*(OFFSET('Game Board'!$I$8:$I$31,0,UH$1)=UZ12)*(OFFSET('Game Board'!$G$8:$G$31,0,UH$1)&gt;=OFFSET('Game Board'!$H$8:$H$31,0,UH$1))*1)+SUMPRODUCT((OFFSET('Game Board'!$I$8:$I$31,0,UH$1)=UZ15)*(OFFSET('Game Board'!$F$8:$F$31,0,UH$1)=UZ12)*(OFFSET('Game Board'!$G$8:$G$31,0,UH$1)=OFFSET('Game Board'!$H$8:$H$31,0,UH$1))*1)+SUMPRODUCT((OFFSET('Game Board'!$F$8:$F$31,0,UH$1)=UZ15)*(OFFSET('Game Board'!$I$8:$I$31,0,UH$1)=UZ13)*(OFFSET('Game Board'!$G$8:$G$31,0,UH$1)=OFFSET('Game Board'!$H$8:$H$31,0,UH$1))*1)+SUMPRODUCT((OFFSET('Game Board'!$I$8:$I$31,0,UH$1)=UZ15)*(OFFSET('Game Board'!$F$8:$F$31,0,UH$1)=UZ13)*(OFFSET('Game Board'!$G$8:$G$31,0,UH$1)=OFFSET('Game Board'!$H$8:$H$31,0,UH$1))*1)+SUMPRODUCT((OFFSET('Game Board'!$F$8:$F$31,0,UH$1)=UZ15)*(OFFSET('Game Board'!$I$8:$I$31,0,UH$1)=UZ14)*(OFFSET('Game Board'!$G$8:$G$31,0,UH$1)=OFFSET('Game Board'!$H$8:$H$31,0,UH$1))*1)+SUMPRODUCT((OFFSET('Game Board'!$I$8:$I$31,0,UH$1)=UZ15)*(OFFSET('Game Board'!$F$8:$F$31,0,UH$1)=UZ14)*(OFFSET('Game Board'!$G$8:$G$31,0,UH$1)=OFFSET('Game Board'!$H$8:$H$31,0,UH$1))*1)</f>
        <v>3</v>
      </c>
      <c r="VE15" s="341">
        <f ca="1">SUMPRODUCT((OFFSET('Game Board'!$F$8:$F$31,0,UH$1)=UZ15)*(OFFSET('Game Board'!$I$8:$I$31,0,UH$1)=UZ12)*(OFFSET('Game Board'!$G$8:$G$31,0,UH$1)&lt;OFFSET('Game Board'!$H$8:$H$31,0,UH$1))*1)+SUMPRODUCT((OFFSET('Game Board'!$I$8:$I$31,0,UH$1)=UZ15)*(OFFSET('Game Board'!$F$8:$F$31,0,UH$1)=UZ12)*(OFFSET('Game Board'!$H$8:$H$31,0,UH$1)&lt;OFFSET('Game Board'!$G$8:$G$31,0,UH$1))*1)+SUMPRODUCT((OFFSET('Game Board'!$F$8:$F$31,0,UH$1)=UZ15)*(OFFSET('Game Board'!$I$8:$I$31,0,UH$1)=UZ13)*(OFFSET('Game Board'!$G$8:$G$31,0,UH$1)&lt;OFFSET('Game Board'!$H$8:$H$31,0,UH$1))*1)+SUMPRODUCT((OFFSET('Game Board'!$I$8:$I$31,0,UH$1)=UZ15)*(OFFSET('Game Board'!$F$8:$F$31,0,UH$1)=UZ13)*(OFFSET('Game Board'!$H$8:$H$31,0,UH$1)&lt;OFFSET('Game Board'!$G$8:$G$31,0,UH$1))*1)+SUMPRODUCT((OFFSET('Game Board'!$F$8:$F$31,0,UH$1)=UZ15)*(OFFSET('Game Board'!$I$8:$I$31,0,UH$1)=UZ14)*(OFFSET('Game Board'!$G$8:$G$31,0,UH$1)&lt;OFFSET('Game Board'!$H$8:$H$31,0,UH$1))*1)+SUMPRODUCT((OFFSET('Game Board'!$I$8:$I$31,0,UH$1)=UZ15)*(OFFSET('Game Board'!$F$8:$F$31,0,UH$1)=UZ14)*(OFFSET('Game Board'!$H$8:$H$31,0,UH$1)&lt;OFFSET('Game Board'!$G$8:$G$31,0,UH$1))*1)</f>
        <v>0</v>
      </c>
      <c r="VF15" s="341">
        <f ca="1">SUMIFS(OFFSET('Game Board'!$G$8:$G$31,0,UH$1),OFFSET('Game Board'!$F$8:$F$31,0,UH$1),UZ15,OFFSET('Game Board'!$I$8:$I$31,0,UH$1),UZ12)+SUMIFS(OFFSET('Game Board'!$G$8:$G$31,0,UH$1),OFFSET('Game Board'!$F$8:$F$31,0,UH$1),UZ15,OFFSET('Game Board'!$I$8:$I$31,0,UH$1),UZ13)+SUMIFS(OFFSET('Game Board'!$G$8:$G$31,0,UH$1),OFFSET('Game Board'!$F$8:$F$31,0,UH$1),UZ15,OFFSET('Game Board'!$I$8:$I$31,0,UH$1),UZ14)+SUMIFS(OFFSET('Game Board'!$H$8:$H$31,0,UH$1),OFFSET('Game Board'!$I$8:$I$31,0,UH$1),UZ15,OFFSET('Game Board'!$F$8:$F$31,0,UH$1),UZ12)+SUMIFS(OFFSET('Game Board'!$H$8:$H$31,0,UH$1),OFFSET('Game Board'!$I$8:$I$31,0,UH$1),UZ15,OFFSET('Game Board'!$F$8:$F$31,0,UH$1),UZ13)+SUMIFS(OFFSET('Game Board'!$H$8:$H$31,0,UH$1),OFFSET('Game Board'!$I$8:$I$31,0,UH$1),UZ15,OFFSET('Game Board'!$F$8:$F$31,0,UH$1),UZ14)</f>
        <v>0</v>
      </c>
      <c r="VG15" s="341">
        <f ca="1">SUMIFS(OFFSET('Game Board'!$H$8:$H$31,0,UH$1),OFFSET('Game Board'!$F$8:$F$31,0,UH$1),UZ15,OFFSET('Game Board'!$I$8:$I$31,0,UH$1),UZ12)+SUMIFS(OFFSET('Game Board'!$H$8:$H$31,0,UH$1),OFFSET('Game Board'!$F$8:$F$31,0,UH$1),UZ15,OFFSET('Game Board'!$I$8:$I$31,0,UH$1),UZ13)+SUMIFS(OFFSET('Game Board'!$H$8:$H$31,0,UH$1),OFFSET('Game Board'!$F$8:$F$31,0,UH$1),UZ15,OFFSET('Game Board'!$I$8:$I$31,0,UH$1),UZ14)+SUMIFS(OFFSET('Game Board'!$G$8:$G$31,0,UH$1),OFFSET('Game Board'!$I$8:$I$31,0,UH$1),UZ15,OFFSET('Game Board'!$F$8:$F$31,0,UH$1),UZ12)+SUMIFS(OFFSET('Game Board'!$G$8:$G$31,0,UH$1),OFFSET('Game Board'!$I$8:$I$31,0,UH$1),UZ15,OFFSET('Game Board'!$F$8:$F$31,0,UH$1),UZ13)+SUMIFS(OFFSET('Game Board'!$G$8:$G$31,0,UH$1),OFFSET('Game Board'!$I$8:$I$31,0,UH$1),UZ15,OFFSET('Game Board'!$F$8:$F$31,0,UH$1),UZ14)</f>
        <v>0</v>
      </c>
      <c r="VH15" s="341">
        <f t="shared" ca="1" si="153"/>
        <v>0</v>
      </c>
      <c r="VI15" s="341">
        <f t="shared" ca="1" si="154"/>
        <v>3</v>
      </c>
      <c r="VJ15" s="341">
        <f t="shared" ref="VJ15" ca="1" si="2015">IF(UZ15&lt;&gt;"",SUMPRODUCT((UY12:UY15=UY15)*(VI12:VI15&gt;VI15)*1),0)</f>
        <v>0</v>
      </c>
      <c r="VK15" s="341">
        <f t="shared" ref="VK15" ca="1" si="2016">IF(UZ15&lt;&gt;"",SUMPRODUCT((VJ12:VJ15=VJ15)*(VH12:VH15&gt;VH15)*1),0)</f>
        <v>0</v>
      </c>
      <c r="VL15" s="341">
        <f t="shared" ca="1" si="157"/>
        <v>0</v>
      </c>
      <c r="VM15" s="341">
        <f t="shared" ref="VM15" ca="1" si="2017">IF(UZ15&lt;&gt;"",SUMPRODUCT((VL12:VL15=VL15)*(VJ12:VJ15=VJ15)*(VF12:VF15&gt;VF15)*1),0)</f>
        <v>0</v>
      </c>
      <c r="VN15" s="341">
        <f t="shared" ca="1" si="159"/>
        <v>1</v>
      </c>
      <c r="VO15" s="341">
        <f ca="1">SUMPRODUCT((OFFSET('Game Board'!$F$8:$F$31,0,UH$1)=VA15)*(OFFSET('Game Board'!$I$8:$I$31,0,UH$1)=VA13)*(OFFSET('Game Board'!$G$8:$G$31,0,UH$1)&gt;OFFSET('Game Board'!$H$8:$H$31,0,UH$1))*1)+SUMPRODUCT((OFFSET('Game Board'!$I$8:$I$31,0,UH$1)=VA15)*(OFFSET('Game Board'!$F$8:$F$31,0,UH$1)=VA13)*(OFFSET('Game Board'!$H$8:$H$31,0,UH$1)&gt;OFFSET('Game Board'!$G$8:$G$31,0,UH$1))*1)+SUMPRODUCT((OFFSET('Game Board'!$F$8:$F$31,0,UH$1)=VA15)*(OFFSET('Game Board'!$I$8:$I$31,0,UH$1)=VA14)*(OFFSET('Game Board'!$G$8:$G$31,0,UH$1)&gt;OFFSET('Game Board'!$H$8:$H$31,0,UH$1))*1)+SUMPRODUCT((OFFSET('Game Board'!$I$8:$I$31,0,UH$1)=VA15)*(OFFSET('Game Board'!$F$8:$F$31,0,UH$1)=VA14)*(OFFSET('Game Board'!$H$8:$H$31,0,UH$1)&gt;OFFSET('Game Board'!$G$8:$G$31,0,UH$1))*1)</f>
        <v>0</v>
      </c>
      <c r="VP15" s="341">
        <f ca="1">SUMPRODUCT((OFFSET('Game Board'!$F$8:$F$31,0,UH$1)=VA15)*(OFFSET('Game Board'!$I$8:$I$31,0,UH$1)=VA13)*(OFFSET('Game Board'!$G$8:$G$31,0,UH$1)=OFFSET('Game Board'!$H$8:$H$31,0,UH$1))*1)+SUMPRODUCT((OFFSET('Game Board'!$I$8:$I$31,0,UH$1)=VA15)*(OFFSET('Game Board'!$F$8:$F$31,0,UH$1)=VA13)*(OFFSET('Game Board'!$G$8:$G$31,0,UH$1)=OFFSET('Game Board'!$H$8:$H$31,0,UH$1))*1)+SUMPRODUCT((OFFSET('Game Board'!$F$8:$F$31,0,UH$1)=VA15)*(OFFSET('Game Board'!$I$8:$I$31,0,UH$1)=VA14)*(OFFSET('Game Board'!$G$8:$G$31,0,UH$1)=OFFSET('Game Board'!$H$8:$H$31,0,UH$1))*1)+SUMPRODUCT((OFFSET('Game Board'!$I$8:$I$31,0,UH$1)=VA15)*(OFFSET('Game Board'!$F$8:$F$31,0,UH$1)=VA14)*(OFFSET('Game Board'!$G$8:$G$31,0,UH$1)=OFFSET('Game Board'!$H$8:$H$31,0,UH$1))*1)</f>
        <v>0</v>
      </c>
      <c r="VQ15" s="341">
        <f ca="1">SUMPRODUCT((OFFSET('Game Board'!$F$8:$F$31,0,UH$1)=VA15)*(OFFSET('Game Board'!$I$8:$I$31,0,UH$1)=VA13)*(OFFSET('Game Board'!$G$8:$G$31,0,UH$1)&lt;OFFSET('Game Board'!$H$8:$H$31,0,UH$1))*1)+SUMPRODUCT((OFFSET('Game Board'!$I$8:$I$31,0,UH$1)=VA15)*(OFFSET('Game Board'!$F$8:$F$31,0,UH$1)=VA13)*(OFFSET('Game Board'!$H$8:$H$31,0,UH$1)&lt;OFFSET('Game Board'!$G$8:$G$31,0,UH$1))*1)+SUMPRODUCT((OFFSET('Game Board'!$F$8:$F$31,0,UH$1)=VA15)*(OFFSET('Game Board'!$I$8:$I$31,0,UH$1)=VA14)*(OFFSET('Game Board'!$G$8:$G$31,0,UH$1)&lt;OFFSET('Game Board'!$H$8:$H$31,0,UH$1))*1)+SUMPRODUCT((OFFSET('Game Board'!$I$8:$I$31,0,UH$1)=VA15)*(OFFSET('Game Board'!$F$8:$F$31,0,UH$1)=VA14)*(OFFSET('Game Board'!$H$8:$H$31,0,UH$1)&lt;OFFSET('Game Board'!$G$8:$G$31,0,UH$1))*1)</f>
        <v>0</v>
      </c>
      <c r="VR15" s="341">
        <f ca="1">SUMIFS(OFFSET('Game Board'!$G$8:$G$31,0,UH$1),OFFSET('Game Board'!$F$8:$F$31,0,UH$1),VA15,OFFSET('Game Board'!$I$8:$I$31,0,UH$1),VA13)+SUMIFS(OFFSET('Game Board'!$G$8:$G$31,0,UH$1),OFFSET('Game Board'!$F$8:$F$31,0,UH$1),VA15,OFFSET('Game Board'!$I$8:$I$31,0,UH$1),VA14)+SUMIFS(OFFSET('Game Board'!$H$8:$H$31,0,UH$1),OFFSET('Game Board'!$I$8:$I$31,0,UH$1),VA15,OFFSET('Game Board'!$F$8:$F$31,0,UH$1),VA13)+SUMIFS(OFFSET('Game Board'!$H$8:$H$31,0,UH$1),OFFSET('Game Board'!$I$8:$I$31,0,UH$1),VA15,OFFSET('Game Board'!$F$8:$F$31,0,UH$1),VA14)</f>
        <v>0</v>
      </c>
      <c r="VS15" s="341">
        <f ca="1">SUMIFS(OFFSET('Game Board'!$G$8:$G$31,0,UH$1),OFFSET('Game Board'!$F$8:$F$31,0,UH$1),VA15,OFFSET('Game Board'!$I$8:$I$31,0,UH$1),VA13)+SUMIFS(OFFSET('Game Board'!$G$8:$G$31,0,UH$1),OFFSET('Game Board'!$F$8:$F$31,0,UH$1),VA15,OFFSET('Game Board'!$I$8:$I$31,0,UH$1),VA14)+SUMIFS(OFFSET('Game Board'!$H$8:$H$31,0,UH$1),OFFSET('Game Board'!$I$8:$I$31,0,UH$1),VA15,OFFSET('Game Board'!$F$8:$F$31,0,UH$1),VA13)+SUMIFS(OFFSET('Game Board'!$H$8:$H$31,0,UH$1),OFFSET('Game Board'!$I$8:$I$31,0,UH$1),VA15,OFFSET('Game Board'!$F$8:$F$31,0,UH$1),VA14)</f>
        <v>0</v>
      </c>
      <c r="VT15" s="341">
        <f t="shared" ca="1" si="363"/>
        <v>0</v>
      </c>
      <c r="VU15" s="341">
        <f t="shared" ca="1" si="364"/>
        <v>0</v>
      </c>
      <c r="VV15" s="341">
        <f t="shared" ref="VV15" ca="1" si="2018">IF(VA15&lt;&gt;"",SUMPRODUCT((UY12:UY15=UY15)*(VU12:VU15&gt;VU15)*1),0)</f>
        <v>0</v>
      </c>
      <c r="VW15" s="341">
        <f t="shared" ref="VW15" ca="1" si="2019">IF(VA15&lt;&gt;"",SUMPRODUCT((VV12:VV15=VV15)*(VT12:VT15&gt;VT15)*1),0)</f>
        <v>0</v>
      </c>
      <c r="VX15" s="341">
        <f t="shared" ca="1" si="367"/>
        <v>0</v>
      </c>
      <c r="VY15" s="341">
        <f t="shared" ref="VY15" ca="1" si="2020">IF(VA15&lt;&gt;"",SUMPRODUCT((VX12:VX15=VX15)*(VV12:VV15=VV15)*(VR12:VR15&gt;VR15)*1),0)</f>
        <v>0</v>
      </c>
      <c r="VZ15" s="341">
        <f t="shared" ca="1" si="160"/>
        <v>1</v>
      </c>
      <c r="WA15" s="341">
        <f ca="1">SUMPRODUCT((OFFSET('Game Board'!$F$8:$F$31,0,UH$1)=VB15)*(OFFSET('Game Board'!$I$8:$I$31,0,UH$1)=VB14)*(OFFSET('Game Board'!$G$8:$G$31,0,UH$1)&gt;OFFSET('Game Board'!$H$8:$H$31,0,UH$1))*1)+SUMPRODUCT((OFFSET('Game Board'!$I$8:$I$31,0,UH$1)=VB15)*(OFFSET('Game Board'!$F$8:$F$31,0,UH$1)=VB14)*(OFFSET('Game Board'!$H$8:$H$31,0,UH$1)&gt;OFFSET('Game Board'!$G$8:$G$31,0,UH$1))*1)</f>
        <v>0</v>
      </c>
      <c r="WB15" s="341">
        <f ca="1">SUMPRODUCT((OFFSET('Game Board'!$F$8:$F$31,0,UH$1)=VB15)*(OFFSET('Game Board'!$I$8:$I$31,0,UH$1)=VB14)*(OFFSET('Game Board'!$G$8:$G$31,0,UH$1)=OFFSET('Game Board'!$H$8:$H$31,0,UH$1))*1)+SUMPRODUCT((OFFSET('Game Board'!$I$8:$I$31,0,UH$1)=VB15)*(OFFSET('Game Board'!$F$8:$F$31,0,UH$1)=VB14)*(OFFSET('Game Board'!$H$8:$H$31,0,UH$1)=OFFSET('Game Board'!$G$8:$G$31,0,UH$1))*1)</f>
        <v>0</v>
      </c>
      <c r="WC15" s="341">
        <f ca="1">SUMPRODUCT((OFFSET('Game Board'!$F$8:$F$31,0,UH$1)=VB15)*(OFFSET('Game Board'!$I$8:$I$31,0,UH$1)=VB14)*(OFFSET('Game Board'!$G$8:$G$31,0,UH$1)&lt;OFFSET('Game Board'!$H$8:$H$31,0,UH$1))*1)+SUMPRODUCT((OFFSET('Game Board'!$I$8:$I$31,0,UH$1)=VB15)*(OFFSET('Game Board'!$F$8:$F$31,0,UH$1)=VB14)*(OFFSET('Game Board'!$H$8:$H$31,0,UH$1)&lt;OFFSET('Game Board'!$G$8:$G$31,0,UH$1))*1)</f>
        <v>0</v>
      </c>
      <c r="WD15" s="341">
        <f ca="1">SUMIFS(OFFSET('Game Board'!$G$8:$G$31,0,UH$1),OFFSET('Game Board'!$F$8:$F$31,0,UH$1),VB15,OFFSET('Game Board'!$I$8:$I$31,0,UH$1),VB14)+SUMIFS(OFFSET('Game Board'!$H$8:$H$31,0,UH$1),OFFSET('Game Board'!$I$8:$I$31,0,UH$1),VB15,OFFSET('Game Board'!$F$8:$F$31,0,UH$1),VB14)</f>
        <v>0</v>
      </c>
      <c r="WE15" s="341">
        <f ca="1">SUMIFS(OFFSET('Game Board'!$G$8:$G$31,0,UH$1),OFFSET('Game Board'!$F$8:$F$31,0,UH$1),VB15,OFFSET('Game Board'!$I$8:$I$31,0,UH$1),VB14)+SUMIFS(OFFSET('Game Board'!$H$8:$H$31,0,UH$1),OFFSET('Game Board'!$I$8:$I$31,0,UH$1),VB15,OFFSET('Game Board'!$F$8:$F$31,0,UH$1),VB14)</f>
        <v>0</v>
      </c>
      <c r="WF15" s="341">
        <f t="shared" ca="1" si="1833"/>
        <v>0</v>
      </c>
      <c r="WG15" s="341">
        <f t="shared" ca="1" si="1834"/>
        <v>0</v>
      </c>
      <c r="WH15" s="341">
        <f t="shared" ref="WH15" ca="1" si="2021">IF(VB15&lt;&gt;"",SUMPRODUCT((VK12:VK15=VK15)*(WG12:WG15&gt;WG15)*1),0)</f>
        <v>0</v>
      </c>
      <c r="WI15" s="341">
        <f t="shared" ref="WI15" ca="1" si="2022">IF(VB15&lt;&gt;"",SUMPRODUCT((WH12:WH15=WH15)*(WF12:WF15&gt;WF15)*1),0)</f>
        <v>0</v>
      </c>
      <c r="WJ15" s="341">
        <f t="shared" ca="1" si="1837"/>
        <v>0</v>
      </c>
      <c r="WK15" s="341">
        <f t="shared" ref="WK15" ca="1" si="2023">IF(VB15&lt;&gt;"",SUMPRODUCT((WJ12:WJ15=WJ15)*(WH12:WH15=WH15)*(WD12:WD15&gt;WD15)*1),0)</f>
        <v>0</v>
      </c>
      <c r="WL15" s="341">
        <f t="shared" ca="1" si="161"/>
        <v>1</v>
      </c>
      <c r="WM15" s="341">
        <f t="shared" ref="WM15" ca="1" si="2024">SUMPRODUCT((WL12:WL15=WL15)*(UO12:UO15&gt;UO15)*1)</f>
        <v>3</v>
      </c>
      <c r="WN15" s="341">
        <f t="shared" ca="1" si="163"/>
        <v>4</v>
      </c>
      <c r="WO15" s="341" t="str">
        <f t="shared" si="370"/>
        <v>Dominican Republic</v>
      </c>
      <c r="WP15" s="341">
        <f t="shared" ca="1" si="164"/>
        <v>0</v>
      </c>
      <c r="WQ15" s="341">
        <f ca="1">SUMPRODUCT((OFFSET('Game Board'!$G$8:$G$31,0,WQ$1)&lt;&gt;"")*(OFFSET('Game Board'!$F$8:$F$31,0,WQ$1)=$C15)*(OFFSET('Game Board'!$G$8:$G$31,0,WQ$1)&gt;OFFSET('Game Board'!$H$8:$H$31,0,WQ$1))*1)+SUMPRODUCT((OFFSET('Game Board'!$G$8:$G$31,0,WQ$1)&lt;&gt;"")*(OFFSET('Game Board'!$I$8:$I$31,0,WQ$1)=$C15)*(OFFSET('Game Board'!$H$8:$H$31,0,WQ$1)&gt;OFFSET('Game Board'!$G$8:$G$31,0,WQ$1))*1)</f>
        <v>0</v>
      </c>
      <c r="WR15" s="341">
        <f ca="1">SUMPRODUCT((OFFSET('Game Board'!$G$8:$G$31,0,WQ$1)&lt;&gt;"")*(OFFSET('Game Board'!$F$8:$F$31,0,WQ$1)=$C15)*(OFFSET('Game Board'!$G$8:$G$31,0,WQ$1)=OFFSET('Game Board'!$H$8:$H$31,0,WQ$1))*1)+SUMPRODUCT((OFFSET('Game Board'!$G$8:$G$31,0,WQ$1)&lt;&gt;"")*(OFFSET('Game Board'!$I$8:$I$31,0,WQ$1)=$C15)*(OFFSET('Game Board'!$G$8:$G$31,0,WQ$1)=OFFSET('Game Board'!$H$8:$H$31,0,WQ$1))*1)</f>
        <v>0</v>
      </c>
      <c r="WS15" s="341">
        <f ca="1">SUMPRODUCT((OFFSET('Game Board'!$G$8:$G$31,0,WQ$1)&lt;&gt;"")*(OFFSET('Game Board'!$F$8:$F$31,0,WQ$1)=$C15)*(OFFSET('Game Board'!$G$8:$G$31,0,WQ$1)&lt;OFFSET('Game Board'!$H$8:$H$31,0,WQ$1))*1)+SUMPRODUCT((OFFSET('Game Board'!$G$8:$G$31,0,WQ$1)&lt;&gt;"")*(OFFSET('Game Board'!$I$8:$I$31,0,WQ$1)=$C15)*(OFFSET('Game Board'!$H$8:$H$31,0,WQ$1)&lt;OFFSET('Game Board'!$G$8:$G$31,0,WQ$1))*1)</f>
        <v>0</v>
      </c>
      <c r="WT15" s="341">
        <f ca="1">SUMIF(OFFSET('Game Board'!$F$8:$F$31,0,WQ$1),$C15,OFFSET('Game Board'!$G$8:$G$31,0,WQ$1))+SUMIF(OFFSET('Game Board'!$I$8:$I$31,0,WQ$1),$C15,OFFSET('Game Board'!$H$8:$H$31,0,WQ$1))</f>
        <v>0</v>
      </c>
      <c r="WU15" s="341">
        <f ca="1">SUMIF(OFFSET('Game Board'!$F$8:$F$31,0,WQ$1),$C15,OFFSET('Game Board'!$H$8:$H$31,0,WQ$1))+SUMIF(OFFSET('Game Board'!$I$8:$I$31,0,WQ$1),$C15,OFFSET('Game Board'!$G$8:$G$31,0,WQ$1))</f>
        <v>0</v>
      </c>
      <c r="WV15" s="341">
        <f t="shared" ca="1" si="165"/>
        <v>0</v>
      </c>
      <c r="WW15" s="341">
        <f t="shared" ca="1" si="166"/>
        <v>0</v>
      </c>
      <c r="WX15" s="341">
        <f t="shared" ca="1" si="371"/>
        <v>5</v>
      </c>
      <c r="WY15" s="341">
        <f>'Tournament Setup'!$F17</f>
        <v>0</v>
      </c>
      <c r="WZ15" s="341">
        <f t="shared" ref="WZ15" ca="1" si="2025">RANK(WW15,WW12:WW15)</f>
        <v>1</v>
      </c>
      <c r="XA15" s="341">
        <f t="shared" ref="XA15" ca="1" si="2026">SUMPRODUCT((WZ12:WZ15=WZ15)*(WV12:WV15&gt;WV15)*1)</f>
        <v>0</v>
      </c>
      <c r="XB15" s="341">
        <f t="shared" ca="1" si="169"/>
        <v>1</v>
      </c>
      <c r="XC15" s="341">
        <f t="shared" ref="XC15" ca="1" si="2027">SUMPRODUCT((WZ12:WZ15=WZ15)*(WV12:WV15=WV15)*(WT12:WT15&gt;WT15)*1)</f>
        <v>0</v>
      </c>
      <c r="XD15" s="341">
        <f t="shared" ca="1" si="171"/>
        <v>1</v>
      </c>
      <c r="XE15" s="341">
        <f t="shared" ref="XE15" ca="1" si="2028">RANK(XD15,XD12:XD15,1)+COUNTIF(XD12:XD15,XD15)-1</f>
        <v>4</v>
      </c>
      <c r="XF15" s="341">
        <v>4</v>
      </c>
      <c r="XG15" s="341" t="str">
        <f t="shared" ref="XG15" ca="1" si="2029">INDEX(WO12:WO15,MATCH(XF15,XE12:XE15,0),0)</f>
        <v>Dominican Republic</v>
      </c>
      <c r="XH15" s="341">
        <f t="shared" ref="XH15" ca="1" si="2030">INDEX(XD12:XD15,MATCH(XG15,WO12:WO15,0),0)</f>
        <v>1</v>
      </c>
      <c r="XI15" s="341" t="str">
        <f t="shared" ca="1" si="1846"/>
        <v>Dominican Republic</v>
      </c>
      <c r="XJ15" s="341" t="str">
        <f t="shared" ref="XJ15" ca="1" si="2031">IF(AND(XJ14&lt;&gt;"",XH15=2),XG15,"")</f>
        <v/>
      </c>
      <c r="XK15" s="341" t="str">
        <f t="shared" ref="XK15" ca="1" si="2032">IF(AND(XK14&lt;&gt;"",XH15=3),XG15,"")</f>
        <v/>
      </c>
      <c r="XL15" s="341">
        <f ca="1">SUMPRODUCT((OFFSET('Game Board'!$F$8:$F$31,0,WQ$1)=XI15)*(OFFSET('Game Board'!$I$8:$I$31,0,WQ$1)=XI12)*(OFFSET('Game Board'!$G$8:$G$31,0,WQ$1)&gt;OFFSET('Game Board'!$H$8:$H$31,0,WQ$1))*1)+SUMPRODUCT((OFFSET('Game Board'!$I$8:$I$31,0,WQ$1)=XI15)*(OFFSET('Game Board'!$F$8:$F$31,0,WQ$1)=XI12)*(OFFSET('Game Board'!$H$8:$H$31,0,WQ$1)&gt;OFFSET('Game Board'!$G$8:$G$31,0,WQ$1))*1)+SUMPRODUCT((OFFSET('Game Board'!$F$8:$F$31,0,WQ$1)=XI15)*(OFFSET('Game Board'!$I$8:$I$31,0,WQ$1)=XI13)*(OFFSET('Game Board'!$G$8:$G$31,0,WQ$1)&gt;OFFSET('Game Board'!$H$8:$H$31,0,WQ$1))*1)+SUMPRODUCT((OFFSET('Game Board'!$I$8:$I$31,0,WQ$1)=XI15)*(OFFSET('Game Board'!$F$8:$F$31,0,WQ$1)=XI13)*(OFFSET('Game Board'!$H$8:$H$31,0,WQ$1)&gt;OFFSET('Game Board'!$G$8:$G$31,0,WQ$1))*1)+SUMPRODUCT((OFFSET('Game Board'!$F$8:$F$31,0,WQ$1)=XI15)*(OFFSET('Game Board'!$I$8:$I$31,0,WQ$1)=XI14)*(OFFSET('Game Board'!$G$8:$G$31,0,WQ$1)&gt;OFFSET('Game Board'!$H$8:$H$31,0,WQ$1))*1)+SUMPRODUCT((OFFSET('Game Board'!$I$8:$I$31,0,WQ$1)=XI15)*(OFFSET('Game Board'!$F$8:$F$31,0,WQ$1)=XI14)*(OFFSET('Game Board'!$H$8:$H$31,0,WQ$1)&gt;OFFSET('Game Board'!$G$8:$G$31,0,WQ$1))*1)</f>
        <v>0</v>
      </c>
      <c r="XM15" s="341">
        <f ca="1">SUMPRODUCT((OFFSET('Game Board'!$F$8:$F$31,0,WQ$1)=XI15)*(OFFSET('Game Board'!$I$8:$I$31,0,WQ$1)=XI12)*(OFFSET('Game Board'!$G$8:$G$31,0,WQ$1)&gt;=OFFSET('Game Board'!$H$8:$H$31,0,WQ$1))*1)+SUMPRODUCT((OFFSET('Game Board'!$I$8:$I$31,0,WQ$1)=XI15)*(OFFSET('Game Board'!$F$8:$F$31,0,WQ$1)=XI12)*(OFFSET('Game Board'!$G$8:$G$31,0,WQ$1)=OFFSET('Game Board'!$H$8:$H$31,0,WQ$1))*1)+SUMPRODUCT((OFFSET('Game Board'!$F$8:$F$31,0,WQ$1)=XI15)*(OFFSET('Game Board'!$I$8:$I$31,0,WQ$1)=XI13)*(OFFSET('Game Board'!$G$8:$G$31,0,WQ$1)=OFFSET('Game Board'!$H$8:$H$31,0,WQ$1))*1)+SUMPRODUCT((OFFSET('Game Board'!$I$8:$I$31,0,WQ$1)=XI15)*(OFFSET('Game Board'!$F$8:$F$31,0,WQ$1)=XI13)*(OFFSET('Game Board'!$G$8:$G$31,0,WQ$1)=OFFSET('Game Board'!$H$8:$H$31,0,WQ$1))*1)+SUMPRODUCT((OFFSET('Game Board'!$F$8:$F$31,0,WQ$1)=XI15)*(OFFSET('Game Board'!$I$8:$I$31,0,WQ$1)=XI14)*(OFFSET('Game Board'!$G$8:$G$31,0,WQ$1)=OFFSET('Game Board'!$H$8:$H$31,0,WQ$1))*1)+SUMPRODUCT((OFFSET('Game Board'!$I$8:$I$31,0,WQ$1)=XI15)*(OFFSET('Game Board'!$F$8:$F$31,0,WQ$1)=XI14)*(OFFSET('Game Board'!$G$8:$G$31,0,WQ$1)=OFFSET('Game Board'!$H$8:$H$31,0,WQ$1))*1)</f>
        <v>3</v>
      </c>
      <c r="XN15" s="341">
        <f ca="1">SUMPRODUCT((OFFSET('Game Board'!$F$8:$F$31,0,WQ$1)=XI15)*(OFFSET('Game Board'!$I$8:$I$31,0,WQ$1)=XI12)*(OFFSET('Game Board'!$G$8:$G$31,0,WQ$1)&lt;OFFSET('Game Board'!$H$8:$H$31,0,WQ$1))*1)+SUMPRODUCT((OFFSET('Game Board'!$I$8:$I$31,0,WQ$1)=XI15)*(OFFSET('Game Board'!$F$8:$F$31,0,WQ$1)=XI12)*(OFFSET('Game Board'!$H$8:$H$31,0,WQ$1)&lt;OFFSET('Game Board'!$G$8:$G$31,0,WQ$1))*1)+SUMPRODUCT((OFFSET('Game Board'!$F$8:$F$31,0,WQ$1)=XI15)*(OFFSET('Game Board'!$I$8:$I$31,0,WQ$1)=XI13)*(OFFSET('Game Board'!$G$8:$G$31,0,WQ$1)&lt;OFFSET('Game Board'!$H$8:$H$31,0,WQ$1))*1)+SUMPRODUCT((OFFSET('Game Board'!$I$8:$I$31,0,WQ$1)=XI15)*(OFFSET('Game Board'!$F$8:$F$31,0,WQ$1)=XI13)*(OFFSET('Game Board'!$H$8:$H$31,0,WQ$1)&lt;OFFSET('Game Board'!$G$8:$G$31,0,WQ$1))*1)+SUMPRODUCT((OFFSET('Game Board'!$F$8:$F$31,0,WQ$1)=XI15)*(OFFSET('Game Board'!$I$8:$I$31,0,WQ$1)=XI14)*(OFFSET('Game Board'!$G$8:$G$31,0,WQ$1)&lt;OFFSET('Game Board'!$H$8:$H$31,0,WQ$1))*1)+SUMPRODUCT((OFFSET('Game Board'!$I$8:$I$31,0,WQ$1)=XI15)*(OFFSET('Game Board'!$F$8:$F$31,0,WQ$1)=XI14)*(OFFSET('Game Board'!$H$8:$H$31,0,WQ$1)&lt;OFFSET('Game Board'!$G$8:$G$31,0,WQ$1))*1)</f>
        <v>0</v>
      </c>
      <c r="XO15" s="341">
        <f ca="1">SUMIFS(OFFSET('Game Board'!$G$8:$G$31,0,WQ$1),OFFSET('Game Board'!$F$8:$F$31,0,WQ$1),XI15,OFFSET('Game Board'!$I$8:$I$31,0,WQ$1),XI12)+SUMIFS(OFFSET('Game Board'!$G$8:$G$31,0,WQ$1),OFFSET('Game Board'!$F$8:$F$31,0,WQ$1),XI15,OFFSET('Game Board'!$I$8:$I$31,0,WQ$1),XI13)+SUMIFS(OFFSET('Game Board'!$G$8:$G$31,0,WQ$1),OFFSET('Game Board'!$F$8:$F$31,0,WQ$1),XI15,OFFSET('Game Board'!$I$8:$I$31,0,WQ$1),XI14)+SUMIFS(OFFSET('Game Board'!$H$8:$H$31,0,WQ$1),OFFSET('Game Board'!$I$8:$I$31,0,WQ$1),XI15,OFFSET('Game Board'!$F$8:$F$31,0,WQ$1),XI12)+SUMIFS(OFFSET('Game Board'!$H$8:$H$31,0,WQ$1),OFFSET('Game Board'!$I$8:$I$31,0,WQ$1),XI15,OFFSET('Game Board'!$F$8:$F$31,0,WQ$1),XI13)+SUMIFS(OFFSET('Game Board'!$H$8:$H$31,0,WQ$1),OFFSET('Game Board'!$I$8:$I$31,0,WQ$1),XI15,OFFSET('Game Board'!$F$8:$F$31,0,WQ$1),XI14)</f>
        <v>0</v>
      </c>
      <c r="XP15" s="341">
        <f ca="1">SUMIFS(OFFSET('Game Board'!$H$8:$H$31,0,WQ$1),OFFSET('Game Board'!$F$8:$F$31,0,WQ$1),XI15,OFFSET('Game Board'!$I$8:$I$31,0,WQ$1),XI12)+SUMIFS(OFFSET('Game Board'!$H$8:$H$31,0,WQ$1),OFFSET('Game Board'!$F$8:$F$31,0,WQ$1),XI15,OFFSET('Game Board'!$I$8:$I$31,0,WQ$1),XI13)+SUMIFS(OFFSET('Game Board'!$H$8:$H$31,0,WQ$1),OFFSET('Game Board'!$F$8:$F$31,0,WQ$1),XI15,OFFSET('Game Board'!$I$8:$I$31,0,WQ$1),XI14)+SUMIFS(OFFSET('Game Board'!$G$8:$G$31,0,WQ$1),OFFSET('Game Board'!$I$8:$I$31,0,WQ$1),XI15,OFFSET('Game Board'!$F$8:$F$31,0,WQ$1),XI12)+SUMIFS(OFFSET('Game Board'!$G$8:$G$31,0,WQ$1),OFFSET('Game Board'!$I$8:$I$31,0,WQ$1),XI15,OFFSET('Game Board'!$F$8:$F$31,0,WQ$1),XI13)+SUMIFS(OFFSET('Game Board'!$G$8:$G$31,0,WQ$1),OFFSET('Game Board'!$I$8:$I$31,0,WQ$1),XI15,OFFSET('Game Board'!$F$8:$F$31,0,WQ$1),XI14)</f>
        <v>0</v>
      </c>
      <c r="XQ15" s="341">
        <f t="shared" ca="1" si="176"/>
        <v>0</v>
      </c>
      <c r="XR15" s="341">
        <f t="shared" ca="1" si="177"/>
        <v>3</v>
      </c>
      <c r="XS15" s="341">
        <f t="shared" ref="XS15" ca="1" si="2033">IF(XI15&lt;&gt;"",SUMPRODUCT((XH12:XH15=XH15)*(XR12:XR15&gt;XR15)*1),0)</f>
        <v>0</v>
      </c>
      <c r="XT15" s="341">
        <f t="shared" ref="XT15" ca="1" si="2034">IF(XI15&lt;&gt;"",SUMPRODUCT((XS12:XS15=XS15)*(XQ12:XQ15&gt;XQ15)*1),0)</f>
        <v>0</v>
      </c>
      <c r="XU15" s="341">
        <f t="shared" ca="1" si="180"/>
        <v>0</v>
      </c>
      <c r="XV15" s="341">
        <f t="shared" ref="XV15" ca="1" si="2035">IF(XI15&lt;&gt;"",SUMPRODUCT((XU12:XU15=XU15)*(XS12:XS15=XS15)*(XO12:XO15&gt;XO15)*1),0)</f>
        <v>0</v>
      </c>
      <c r="XW15" s="341">
        <f t="shared" ca="1" si="182"/>
        <v>1</v>
      </c>
      <c r="XX15" s="341">
        <f ca="1">SUMPRODUCT((OFFSET('Game Board'!$F$8:$F$31,0,WQ$1)=XJ15)*(OFFSET('Game Board'!$I$8:$I$31,0,WQ$1)=XJ13)*(OFFSET('Game Board'!$G$8:$G$31,0,WQ$1)&gt;OFFSET('Game Board'!$H$8:$H$31,0,WQ$1))*1)+SUMPRODUCT((OFFSET('Game Board'!$I$8:$I$31,0,WQ$1)=XJ15)*(OFFSET('Game Board'!$F$8:$F$31,0,WQ$1)=XJ13)*(OFFSET('Game Board'!$H$8:$H$31,0,WQ$1)&gt;OFFSET('Game Board'!$G$8:$G$31,0,WQ$1))*1)+SUMPRODUCT((OFFSET('Game Board'!$F$8:$F$31,0,WQ$1)=XJ15)*(OFFSET('Game Board'!$I$8:$I$31,0,WQ$1)=XJ14)*(OFFSET('Game Board'!$G$8:$G$31,0,WQ$1)&gt;OFFSET('Game Board'!$H$8:$H$31,0,WQ$1))*1)+SUMPRODUCT((OFFSET('Game Board'!$I$8:$I$31,0,WQ$1)=XJ15)*(OFFSET('Game Board'!$F$8:$F$31,0,WQ$1)=XJ14)*(OFFSET('Game Board'!$H$8:$H$31,0,WQ$1)&gt;OFFSET('Game Board'!$G$8:$G$31,0,WQ$1))*1)</f>
        <v>0</v>
      </c>
      <c r="XY15" s="341">
        <f ca="1">SUMPRODUCT((OFFSET('Game Board'!$F$8:$F$31,0,WQ$1)=XJ15)*(OFFSET('Game Board'!$I$8:$I$31,0,WQ$1)=XJ13)*(OFFSET('Game Board'!$G$8:$G$31,0,WQ$1)=OFFSET('Game Board'!$H$8:$H$31,0,WQ$1))*1)+SUMPRODUCT((OFFSET('Game Board'!$I$8:$I$31,0,WQ$1)=XJ15)*(OFFSET('Game Board'!$F$8:$F$31,0,WQ$1)=XJ13)*(OFFSET('Game Board'!$G$8:$G$31,0,WQ$1)=OFFSET('Game Board'!$H$8:$H$31,0,WQ$1))*1)+SUMPRODUCT((OFFSET('Game Board'!$F$8:$F$31,0,WQ$1)=XJ15)*(OFFSET('Game Board'!$I$8:$I$31,0,WQ$1)=XJ14)*(OFFSET('Game Board'!$G$8:$G$31,0,WQ$1)=OFFSET('Game Board'!$H$8:$H$31,0,WQ$1))*1)+SUMPRODUCT((OFFSET('Game Board'!$I$8:$I$31,0,WQ$1)=XJ15)*(OFFSET('Game Board'!$F$8:$F$31,0,WQ$1)=XJ14)*(OFFSET('Game Board'!$G$8:$G$31,0,WQ$1)=OFFSET('Game Board'!$H$8:$H$31,0,WQ$1))*1)</f>
        <v>0</v>
      </c>
      <c r="XZ15" s="341">
        <f ca="1">SUMPRODUCT((OFFSET('Game Board'!$F$8:$F$31,0,WQ$1)=XJ15)*(OFFSET('Game Board'!$I$8:$I$31,0,WQ$1)=XJ13)*(OFFSET('Game Board'!$G$8:$G$31,0,WQ$1)&lt;OFFSET('Game Board'!$H$8:$H$31,0,WQ$1))*1)+SUMPRODUCT((OFFSET('Game Board'!$I$8:$I$31,0,WQ$1)=XJ15)*(OFFSET('Game Board'!$F$8:$F$31,0,WQ$1)=XJ13)*(OFFSET('Game Board'!$H$8:$H$31,0,WQ$1)&lt;OFFSET('Game Board'!$G$8:$G$31,0,WQ$1))*1)+SUMPRODUCT((OFFSET('Game Board'!$F$8:$F$31,0,WQ$1)=XJ15)*(OFFSET('Game Board'!$I$8:$I$31,0,WQ$1)=XJ14)*(OFFSET('Game Board'!$G$8:$G$31,0,WQ$1)&lt;OFFSET('Game Board'!$H$8:$H$31,0,WQ$1))*1)+SUMPRODUCT((OFFSET('Game Board'!$I$8:$I$31,0,WQ$1)=XJ15)*(OFFSET('Game Board'!$F$8:$F$31,0,WQ$1)=XJ14)*(OFFSET('Game Board'!$H$8:$H$31,0,WQ$1)&lt;OFFSET('Game Board'!$G$8:$G$31,0,WQ$1))*1)</f>
        <v>0</v>
      </c>
      <c r="YA15" s="341">
        <f ca="1">SUMIFS(OFFSET('Game Board'!$G$8:$G$31,0,WQ$1),OFFSET('Game Board'!$F$8:$F$31,0,WQ$1),XJ15,OFFSET('Game Board'!$I$8:$I$31,0,WQ$1),XJ13)+SUMIFS(OFFSET('Game Board'!$G$8:$G$31,0,WQ$1),OFFSET('Game Board'!$F$8:$F$31,0,WQ$1),XJ15,OFFSET('Game Board'!$I$8:$I$31,0,WQ$1),XJ14)+SUMIFS(OFFSET('Game Board'!$H$8:$H$31,0,WQ$1),OFFSET('Game Board'!$I$8:$I$31,0,WQ$1),XJ15,OFFSET('Game Board'!$F$8:$F$31,0,WQ$1),XJ13)+SUMIFS(OFFSET('Game Board'!$H$8:$H$31,0,WQ$1),OFFSET('Game Board'!$I$8:$I$31,0,WQ$1),XJ15,OFFSET('Game Board'!$F$8:$F$31,0,WQ$1),XJ14)</f>
        <v>0</v>
      </c>
      <c r="YB15" s="341">
        <f ca="1">SUMIFS(OFFSET('Game Board'!$G$8:$G$31,0,WQ$1),OFFSET('Game Board'!$F$8:$F$31,0,WQ$1),XJ15,OFFSET('Game Board'!$I$8:$I$31,0,WQ$1),XJ13)+SUMIFS(OFFSET('Game Board'!$G$8:$G$31,0,WQ$1),OFFSET('Game Board'!$F$8:$F$31,0,WQ$1),XJ15,OFFSET('Game Board'!$I$8:$I$31,0,WQ$1),XJ14)+SUMIFS(OFFSET('Game Board'!$H$8:$H$31,0,WQ$1),OFFSET('Game Board'!$I$8:$I$31,0,WQ$1),XJ15,OFFSET('Game Board'!$F$8:$F$31,0,WQ$1),XJ13)+SUMIFS(OFFSET('Game Board'!$H$8:$H$31,0,WQ$1),OFFSET('Game Board'!$I$8:$I$31,0,WQ$1),XJ15,OFFSET('Game Board'!$F$8:$F$31,0,WQ$1),XJ14)</f>
        <v>0</v>
      </c>
      <c r="YC15" s="341">
        <f t="shared" ca="1" si="383"/>
        <v>0</v>
      </c>
      <c r="YD15" s="341">
        <f t="shared" ca="1" si="384"/>
        <v>0</v>
      </c>
      <c r="YE15" s="341">
        <f t="shared" ref="YE15" ca="1" si="2036">IF(XJ15&lt;&gt;"",SUMPRODUCT((XH12:XH15=XH15)*(YD12:YD15&gt;YD15)*1),0)</f>
        <v>0</v>
      </c>
      <c r="YF15" s="341">
        <f t="shared" ref="YF15" ca="1" si="2037">IF(XJ15&lt;&gt;"",SUMPRODUCT((YE12:YE15=YE15)*(YC12:YC15&gt;YC15)*1),0)</f>
        <v>0</v>
      </c>
      <c r="YG15" s="341">
        <f t="shared" ca="1" si="387"/>
        <v>0</v>
      </c>
      <c r="YH15" s="341">
        <f t="shared" ref="YH15" ca="1" si="2038">IF(XJ15&lt;&gt;"",SUMPRODUCT((YG12:YG15=YG15)*(YE12:YE15=YE15)*(YA12:YA15&gt;YA15)*1),0)</f>
        <v>0</v>
      </c>
      <c r="YI15" s="341">
        <f t="shared" ca="1" si="183"/>
        <v>1</v>
      </c>
      <c r="YJ15" s="341">
        <f ca="1">SUMPRODUCT((OFFSET('Game Board'!$F$8:$F$31,0,WQ$1)=XK15)*(OFFSET('Game Board'!$I$8:$I$31,0,WQ$1)=XK14)*(OFFSET('Game Board'!$G$8:$G$31,0,WQ$1)&gt;OFFSET('Game Board'!$H$8:$H$31,0,WQ$1))*1)+SUMPRODUCT((OFFSET('Game Board'!$I$8:$I$31,0,WQ$1)=XK15)*(OFFSET('Game Board'!$F$8:$F$31,0,WQ$1)=XK14)*(OFFSET('Game Board'!$H$8:$H$31,0,WQ$1)&gt;OFFSET('Game Board'!$G$8:$G$31,0,WQ$1))*1)</f>
        <v>0</v>
      </c>
      <c r="YK15" s="341">
        <f ca="1">SUMPRODUCT((OFFSET('Game Board'!$F$8:$F$31,0,WQ$1)=XK15)*(OFFSET('Game Board'!$I$8:$I$31,0,WQ$1)=XK14)*(OFFSET('Game Board'!$G$8:$G$31,0,WQ$1)=OFFSET('Game Board'!$H$8:$H$31,0,WQ$1))*1)+SUMPRODUCT((OFFSET('Game Board'!$I$8:$I$31,0,WQ$1)=XK15)*(OFFSET('Game Board'!$F$8:$F$31,0,WQ$1)=XK14)*(OFFSET('Game Board'!$H$8:$H$31,0,WQ$1)=OFFSET('Game Board'!$G$8:$G$31,0,WQ$1))*1)</f>
        <v>0</v>
      </c>
      <c r="YL15" s="341">
        <f ca="1">SUMPRODUCT((OFFSET('Game Board'!$F$8:$F$31,0,WQ$1)=XK15)*(OFFSET('Game Board'!$I$8:$I$31,0,WQ$1)=XK14)*(OFFSET('Game Board'!$G$8:$G$31,0,WQ$1)&lt;OFFSET('Game Board'!$H$8:$H$31,0,WQ$1))*1)+SUMPRODUCT((OFFSET('Game Board'!$I$8:$I$31,0,WQ$1)=XK15)*(OFFSET('Game Board'!$F$8:$F$31,0,WQ$1)=XK14)*(OFFSET('Game Board'!$H$8:$H$31,0,WQ$1)&lt;OFFSET('Game Board'!$G$8:$G$31,0,WQ$1))*1)</f>
        <v>0</v>
      </c>
      <c r="YM15" s="341">
        <f ca="1">SUMIFS(OFFSET('Game Board'!$G$8:$G$31,0,WQ$1),OFFSET('Game Board'!$F$8:$F$31,0,WQ$1),XK15,OFFSET('Game Board'!$I$8:$I$31,0,WQ$1),XK14)+SUMIFS(OFFSET('Game Board'!$H$8:$H$31,0,WQ$1),OFFSET('Game Board'!$I$8:$I$31,0,WQ$1),XK15,OFFSET('Game Board'!$F$8:$F$31,0,WQ$1),XK14)</f>
        <v>0</v>
      </c>
      <c r="YN15" s="341">
        <f ca="1">SUMIFS(OFFSET('Game Board'!$G$8:$G$31,0,WQ$1),OFFSET('Game Board'!$F$8:$F$31,0,WQ$1),XK15,OFFSET('Game Board'!$I$8:$I$31,0,WQ$1),XK14)+SUMIFS(OFFSET('Game Board'!$H$8:$H$31,0,WQ$1),OFFSET('Game Board'!$I$8:$I$31,0,WQ$1),XK15,OFFSET('Game Board'!$F$8:$F$31,0,WQ$1),XK14)</f>
        <v>0</v>
      </c>
      <c r="YO15" s="341">
        <f t="shared" ca="1" si="1855"/>
        <v>0</v>
      </c>
      <c r="YP15" s="341">
        <f t="shared" ca="1" si="1856"/>
        <v>0</v>
      </c>
      <c r="YQ15" s="341">
        <f t="shared" ref="YQ15" ca="1" si="2039">IF(XK15&lt;&gt;"",SUMPRODUCT((XT12:XT15=XT15)*(YP12:YP15&gt;YP15)*1),0)</f>
        <v>0</v>
      </c>
      <c r="YR15" s="341">
        <f t="shared" ref="YR15" ca="1" si="2040">IF(XK15&lt;&gt;"",SUMPRODUCT((YQ12:YQ15=YQ15)*(YO12:YO15&gt;YO15)*1),0)</f>
        <v>0</v>
      </c>
      <c r="YS15" s="341">
        <f t="shared" ca="1" si="1859"/>
        <v>0</v>
      </c>
      <c r="YT15" s="341">
        <f t="shared" ref="YT15" ca="1" si="2041">IF(XK15&lt;&gt;"",SUMPRODUCT((YS12:YS15=YS15)*(YQ12:YQ15=YQ15)*(YM12:YM15&gt;YM15)*1),0)</f>
        <v>0</v>
      </c>
      <c r="YU15" s="341">
        <f t="shared" ca="1" si="184"/>
        <v>1</v>
      </c>
      <c r="YV15" s="341">
        <f t="shared" ref="YV15" ca="1" si="2042">SUMPRODUCT((YU12:YU15=YU15)*(WX12:WX15&gt;WX15)*1)</f>
        <v>3</v>
      </c>
      <c r="YW15" s="341">
        <f t="shared" ca="1" si="186"/>
        <v>4</v>
      </c>
    </row>
    <row r="16" spans="1:681" x14ac:dyDescent="0.25">
      <c r="A16" s="341">
        <f>INDEX(M4:M35,MATCH(U16,C4:C35,0),0)</f>
        <v>4</v>
      </c>
      <c r="B16" s="341">
        <f t="shared" si="824"/>
        <v>1</v>
      </c>
      <c r="C16" s="341" t="str">
        <f>'Tournament Setup'!D18</f>
        <v>Japan</v>
      </c>
      <c r="D16" s="341">
        <f t="shared" si="187"/>
        <v>0</v>
      </c>
      <c r="E16" s="341">
        <f>SUMPRODUCT(('Game Board'!$G$8:$G$31&lt;&gt;"")*('Game Board'!$F$8:$F$31=$C16)*('Game Board'!$G$8:$G$31&gt;'Game Board'!$H$8:$H$31)*1)+SUMPRODUCT(('Game Board'!$G$8:$G$31&lt;&gt;"")*('Game Board'!$I$8:$I$31=$C16)*('Game Board'!$H$8:$H$31&gt;'Game Board'!$G$8:$G$31)*1)</f>
        <v>0</v>
      </c>
      <c r="F16" s="341">
        <f>SUMPRODUCT(('Game Board'!$G$8:$G$31&lt;&gt;"")*('Game Board'!$F$8:$F$31=$C16)*('Game Board'!$G$8:$G$31='Game Board'!$H$8:$H$31)*1)+SUMPRODUCT(('Game Board'!$G$8:$G$31&lt;&gt;"")*('Game Board'!$I$8:$I$31=$C16)*('Game Board'!$G$8:$G$31='Game Board'!$H$8:$H$31)*1)</f>
        <v>0</v>
      </c>
      <c r="G16" s="341">
        <f>SUMPRODUCT(('Game Board'!$G$8:$G$31&lt;&gt;"")*('Game Board'!$F$8:$F$31=$C16)*('Game Board'!$G$8:$G$31&lt;'Game Board'!$H$8:$H$31)*1)+SUMPRODUCT(('Game Board'!$G$8:$G$31&lt;&gt;"")*('Game Board'!$I$8:$I$31=$C16)*('Game Board'!$H$8:$H$31&lt;'Game Board'!$G$8:$G$31)*1)</f>
        <v>0</v>
      </c>
      <c r="H16" s="341">
        <f>SUMIF('Game Board'!$F$8:$F$31,$C16,'Game Board'!$G$8:$G$31)+SUMIF('Game Board'!$I$8:$I$31,$C16,'Game Board'!$H$8:$H$31)</f>
        <v>0</v>
      </c>
      <c r="I16" s="341">
        <f>SUMIF('Game Board'!$F$8:$F$31,$C16,'Game Board'!$H$8:$H$31)+SUMIF('Game Board'!$I$8:$I$31,$C16,'Game Board'!$G$8:$G$31)</f>
        <v>0</v>
      </c>
      <c r="J16" s="341">
        <f t="shared" si="188"/>
        <v>0</v>
      </c>
      <c r="K16" s="341">
        <f t="shared" si="189"/>
        <v>0</v>
      </c>
      <c r="L16" s="341">
        <f>'Tournament Setup'!$E18</f>
        <v>4</v>
      </c>
      <c r="M16" s="341">
        <f>IF('Tournament Setup'!$F18&lt;&gt;"",-'Tournament Setup'!$F18,'Tournament Setup'!$E18)</f>
        <v>4</v>
      </c>
      <c r="N16" s="341">
        <f>RANK(K16,K16:K19)</f>
        <v>1</v>
      </c>
      <c r="O16" s="341">
        <f>SUMPRODUCT((N16:N19=N16)*(J16:J19&gt;J16)*1)</f>
        <v>0</v>
      </c>
      <c r="P16" s="341">
        <f t="shared" si="190"/>
        <v>1</v>
      </c>
      <c r="Q16" s="341">
        <f>SUMPRODUCT((N16:N19=N16)*(J16:J19=J16)*(H16:H19&gt;H16)*1)</f>
        <v>0</v>
      </c>
      <c r="R16" s="341">
        <f t="shared" si="191"/>
        <v>1</v>
      </c>
      <c r="S16" s="341">
        <f>RANK(R16,R16:R19,1)+COUNTIF(R16:R16,R16)-1</f>
        <v>1</v>
      </c>
      <c r="T16" s="341">
        <v>1</v>
      </c>
      <c r="U16" s="341" t="str">
        <f t="shared" ref="U16" si="2043">INDEX(C16:C19,MATCH(T16,S16:S19,0),0)</f>
        <v>Japan</v>
      </c>
      <c r="V16" s="341">
        <f>INDEX(R16:R19,MATCH(U16,C16:C19,0),0)</f>
        <v>1</v>
      </c>
      <c r="W16" s="341" t="str">
        <f t="shared" ref="W16" si="2044">IF(V17=1,U16,"")</f>
        <v>Japan</v>
      </c>
      <c r="Z16" s="341">
        <f>SUMPRODUCT(('Game Board'!$F$8:$F$31=W16)*('Game Board'!$I$8:$I$31=W17)*('Game Board'!$G$8:$G$31&gt;'Game Board'!$H$8:$H$31)*1)+SUMPRODUCT(('Game Board'!$I$8:$I$31=W16)*('Game Board'!$F$8:$F$31=W17)*('Game Board'!$H$8:$H$31&gt;'Game Board'!$G$8:$G$31)*1)+SUMPRODUCT(('Game Board'!$F$8:$F$31=W16)*('Game Board'!$I$8:$I$31=W18)*('Game Board'!$G$8:$G$31&gt;'Game Board'!$H$8:$H$31)*1)+SUMPRODUCT(('Game Board'!$I$8:$I$31=W16)*('Game Board'!$F$8:$F$31=W18)*('Game Board'!$H$8:$H$31&gt;'Game Board'!$G$8:$G$31)*1)+SUMPRODUCT(('Game Board'!$F$8:$F$31=W16)*('Game Board'!$I$8:$I$31=W19)*('Game Board'!$G$8:$G$31&gt;'Game Board'!$H$8:$H$31)*1)+SUMPRODUCT(('Game Board'!$I$8:$I$31=W16)*('Game Board'!$F$8:$F$31=W19)*('Game Board'!$H$8:$H$31&gt;'Game Board'!$G$8:$G$31)*1)</f>
        <v>0</v>
      </c>
      <c r="AA16" s="341">
        <f>SUMPRODUCT(('Game Board'!$F$8:$F$31=W16)*('Game Board'!$I$8:$I$31=W17)*('Game Board'!$G$8:$G$31='Game Board'!$H$8:$H$31)*1)+SUMPRODUCT(('Game Board'!$I$8:$I$31=W16)*('Game Board'!$F$8:$F$31=W17)*('Game Board'!$G$8:$G$31='Game Board'!$H$8:$H$31)*1)+SUMPRODUCT(('Game Board'!$F$8:$F$31=W16)*('Game Board'!$I$8:$I$31=W18)*('Game Board'!$G$8:$G$31='Game Board'!$H$8:$H$31)*1)+SUMPRODUCT(('Game Board'!$I$8:$I$31=W16)*('Game Board'!$F$8:$F$31=W18)*('Game Board'!$G$8:$G$31='Game Board'!$H$8:$H$31)*1)+SUMPRODUCT(('Game Board'!$F$8:$F$31=W16)*('Game Board'!$I$8:$I$31=W19)*('Game Board'!$G$8:$G$31='Game Board'!$H$8:$H$31)*1)+SUMPRODUCT(('Game Board'!$I$8:$I$31=W16)*('Game Board'!$F$8:$F$31=W19)*('Game Board'!$G$8:$G$31='Game Board'!$H$8:$H$31)*1)</f>
        <v>3</v>
      </c>
      <c r="AB16" s="341">
        <f>SUMPRODUCT(('Game Board'!$F$8:$F$31=W16)*('Game Board'!$I$8:$I$31=W17)*('Game Board'!$G$8:$G$31&lt;'Game Board'!$H$8:$H$31)*1)+SUMPRODUCT(('Game Board'!$I$8:$I$31=W16)*('Game Board'!$F$8:$F$31=W17)*('Game Board'!$H$8:$H$31&lt;'Game Board'!$G$8:$G$31)*1)+SUMPRODUCT(('Game Board'!$F$8:$F$31=W16)*('Game Board'!$I$8:$I$31=W18)*('Game Board'!$G$8:$G$31&lt;'Game Board'!$H$8:$H$31)*1)+SUMPRODUCT(('Game Board'!$I$8:$I$31=W16)*('Game Board'!$F$8:$F$31=W18)*('Game Board'!$H$8:$H$31&lt;'Game Board'!$G$8:$G$31)*1)+SUMPRODUCT(('Game Board'!$F$8:$F$31=W16)*('Game Board'!$I$8:$I$31=W19)*('Game Board'!$G$8:$G$31&lt;'Game Board'!$H$8:$H$31)*1)+SUMPRODUCT(('Game Board'!$I$8:$I$31=W16)*('Game Board'!$F$8:$F$31=W19)*('Game Board'!$H$8:$H$31&lt;'Game Board'!$G$8:$G$31)*1)</f>
        <v>0</v>
      </c>
      <c r="AC16" s="341">
        <f>SUMIFS('Game Board'!$G$8:$G$31,'Game Board'!$F$8:$F$31,W16,'Game Board'!$I$8:$I$31,W17)+SUMIFS('Game Board'!$G$8:$G$31,'Game Board'!$F$8:$F$31,W16,'Game Board'!$I$8:$I$31,W18)+SUMIFS('Game Board'!$G$8:$G$31,'Game Board'!$F$8:$F$31,W16,'Game Board'!$I$8:$I$31,W19)+SUMIFS('Game Board'!$H$8:$H$31,'Game Board'!$I$8:$I$31,W16,'Game Board'!$F$8:$F$31,W17)+SUMIFS('Game Board'!$H$8:$H$31,'Game Board'!$I$8:$I$31,W16,'Game Board'!$F$8:$F$31,W18)+SUMIFS('Game Board'!$H$8:$H$31,'Game Board'!$I$8:$I$31,W16,'Game Board'!$F$8:$F$31,W19)</f>
        <v>0</v>
      </c>
      <c r="AD16" s="341">
        <f>SUMIFS('Game Board'!$H$8:$H$31,'Game Board'!$F$8:$F$31,W16,'Game Board'!$I$8:$I$31,W17)+SUMIFS('Game Board'!$H$8:$H$31,'Game Board'!$F$8:$F$31,W16,'Game Board'!$I$8:$I$31,W18)+SUMIFS('Game Board'!$H$8:$H$31,'Game Board'!$F$8:$F$31,W16,'Game Board'!$I$8:$I$31,W19)+SUMIFS('Game Board'!$G$8:$G$31,'Game Board'!$I$8:$I$31,W16,'Game Board'!$F$8:$F$31,W17)+SUMIFS('Game Board'!$G$8:$G$31,'Game Board'!$I$8:$I$31,W16,'Game Board'!$F$8:$F$31,W18)+SUMIFS('Game Board'!$G$8:$G$31,'Game Board'!$I$8:$I$31,W16,'Game Board'!$F$8:$F$31,W19)</f>
        <v>0</v>
      </c>
      <c r="AE16" s="341">
        <f t="shared" si="192"/>
        <v>0</v>
      </c>
      <c r="AF16" s="341">
        <f t="shared" si="193"/>
        <v>3</v>
      </c>
      <c r="AG16" s="341">
        <f t="shared" ref="AG16" si="2045">IF(W16&lt;&gt;"",SUMPRODUCT((V16:V19=V16)*(AF16:AF19&gt;AF16)*1),0)</f>
        <v>0</v>
      </c>
      <c r="AH16" s="341">
        <f t="shared" ref="AH16" si="2046">IF(W16&lt;&gt;"",SUMPRODUCT((AG16:AG19=AG16)*(AE16:AE19&gt;AE16)*1),0)</f>
        <v>0</v>
      </c>
      <c r="AI16" s="341">
        <f t="shared" si="0"/>
        <v>0</v>
      </c>
      <c r="AJ16" s="341">
        <f t="shared" ref="AJ16" si="2047">IF(W16&lt;&gt;"",SUMPRODUCT((AI16:AI19=AI16)*(AG16:AG19=AG16)*(AC16:AC19&gt;AC16)*1),0)</f>
        <v>0</v>
      </c>
      <c r="AK16" s="341">
        <f t="shared" si="194"/>
        <v>1</v>
      </c>
      <c r="AL16" s="341">
        <v>0</v>
      </c>
      <c r="AM16" s="341">
        <v>0</v>
      </c>
      <c r="AN16" s="341">
        <v>0</v>
      </c>
      <c r="AO16" s="341">
        <v>0</v>
      </c>
      <c r="AP16" s="341">
        <v>0</v>
      </c>
      <c r="AQ16" s="341">
        <f t="shared" si="195"/>
        <v>0</v>
      </c>
      <c r="AR16" s="341">
        <f t="shared" si="196"/>
        <v>0</v>
      </c>
      <c r="AS16" s="341">
        <v>0</v>
      </c>
      <c r="AT16" s="341">
        <v>0</v>
      </c>
      <c r="AU16" s="341">
        <f t="shared" si="197"/>
        <v>0</v>
      </c>
      <c r="AV16" s="341">
        <v>0</v>
      </c>
      <c r="AW16" s="341">
        <f t="shared" si="198"/>
        <v>1</v>
      </c>
      <c r="AX16" s="341">
        <v>0</v>
      </c>
      <c r="AY16" s="341">
        <v>0</v>
      </c>
      <c r="AZ16" s="341">
        <v>0</v>
      </c>
      <c r="BA16" s="341">
        <v>0</v>
      </c>
      <c r="BB16" s="341">
        <v>0</v>
      </c>
      <c r="BC16" s="341">
        <v>0</v>
      </c>
      <c r="BD16" s="341">
        <v>0</v>
      </c>
      <c r="BE16" s="341">
        <v>0</v>
      </c>
      <c r="BF16" s="341">
        <v>0</v>
      </c>
      <c r="BG16" s="341">
        <v>0</v>
      </c>
      <c r="BH16" s="341">
        <v>0</v>
      </c>
      <c r="BI16" s="341">
        <f t="shared" si="392"/>
        <v>1</v>
      </c>
      <c r="BJ16" s="341">
        <f>SUMPRODUCT((BI16:BI19=BI16)*(A16:A19&gt;A16)*1)</f>
        <v>0</v>
      </c>
      <c r="BK16" s="341">
        <f t="shared" si="199"/>
        <v>1</v>
      </c>
      <c r="BL16" s="341" t="str">
        <f t="shared" si="200"/>
        <v>Japan</v>
      </c>
      <c r="BM16" s="341">
        <f t="shared" ca="1" si="201"/>
        <v>0</v>
      </c>
      <c r="BN16" s="341">
        <f ca="1">SUMPRODUCT((OFFSET('Game Board'!$G$8:$G$31,0,BN$1)&lt;&gt;"")*(OFFSET('Game Board'!$F$8:$F$31,0,BN$1)=$C16)*(OFFSET('Game Board'!$G$8:$G$31,0,BN$1)&gt;OFFSET('Game Board'!$H$8:$H$31,0,BN$1))*1)+SUMPRODUCT((OFFSET('Game Board'!$G$8:$G$31,0,BN$1)&lt;&gt;"")*(OFFSET('Game Board'!$I$8:$I$31,0,BN$1)=$C16)*(OFFSET('Game Board'!$H$8:$H$31,0,BN$1)&gt;OFFSET('Game Board'!$G$8:$G$31,0,BN$1))*1)</f>
        <v>0</v>
      </c>
      <c r="BO16" s="341">
        <f ca="1">SUMPRODUCT((OFFSET('Game Board'!$G$8:$G$31,0,BN$1)&lt;&gt;"")*(OFFSET('Game Board'!$F$8:$F$31,0,BN$1)=$C16)*(OFFSET('Game Board'!$G$8:$G$31,0,BN$1)=OFFSET('Game Board'!$H$8:$H$31,0,BN$1))*1)+SUMPRODUCT((OFFSET('Game Board'!$G$8:$G$31,0,BN$1)&lt;&gt;"")*(OFFSET('Game Board'!$I$8:$I$31,0,BN$1)=$C16)*(OFFSET('Game Board'!$G$8:$G$31,0,BN$1)=OFFSET('Game Board'!$H$8:$H$31,0,BN$1))*1)</f>
        <v>0</v>
      </c>
      <c r="BP16" s="341">
        <f ca="1">SUMPRODUCT((OFFSET('Game Board'!$G$8:$G$31,0,BN$1)&lt;&gt;"")*(OFFSET('Game Board'!$F$8:$F$31,0,BN$1)=$C16)*(OFFSET('Game Board'!$G$8:$G$31,0,BN$1)&lt;OFFSET('Game Board'!$H$8:$H$31,0,BN$1))*1)+SUMPRODUCT((OFFSET('Game Board'!$G$8:$G$31,0,BN$1)&lt;&gt;"")*(OFFSET('Game Board'!$I$8:$I$31,0,BN$1)=$C16)*(OFFSET('Game Board'!$H$8:$H$31,0,BN$1)&lt;OFFSET('Game Board'!$G$8:$G$31,0,BN$1))*1)</f>
        <v>0</v>
      </c>
      <c r="BQ16" s="341">
        <f ca="1">SUMIF(OFFSET('Game Board'!$F$8:$F$31,0,BN$1),$C16,OFFSET('Game Board'!$G$8:$G$31,0,BN$1))+SUMIF(OFFSET('Game Board'!$I$8:$I$31,0,BN$1),$C16,OFFSET('Game Board'!$H$8:$H$31,0,BN$1))</f>
        <v>0</v>
      </c>
      <c r="BR16" s="341">
        <f ca="1">SUMIF(OFFSET('Game Board'!$F$8:$F$31,0,BN$1),$C16,OFFSET('Game Board'!$H$8:$H$31,0,BN$1))+SUMIF(OFFSET('Game Board'!$I$8:$I$31,0,BN$1),$C16,OFFSET('Game Board'!$G$8:$G$31,0,BN$1))</f>
        <v>0</v>
      </c>
      <c r="BS16" s="341">
        <f t="shared" ca="1" si="202"/>
        <v>0</v>
      </c>
      <c r="BT16" s="341">
        <f t="shared" ca="1" si="203"/>
        <v>0</v>
      </c>
      <c r="BU16" s="341">
        <f t="shared" ca="1" si="204"/>
        <v>4</v>
      </c>
      <c r="BV16" s="341">
        <f>'Tournament Setup'!$F18</f>
        <v>0</v>
      </c>
      <c r="BW16" s="341">
        <f ca="1">RANK(BT16,BT16:BT19)</f>
        <v>1</v>
      </c>
      <c r="BX16" s="341">
        <f ca="1">SUMPRODUCT((BW16:BW19=BW16)*(BS16:BS19&gt;BS16)*1)</f>
        <v>0</v>
      </c>
      <c r="BY16" s="341">
        <f t="shared" ca="1" si="205"/>
        <v>1</v>
      </c>
      <c r="BZ16" s="341">
        <f ca="1">SUMPRODUCT((BW16:BW19=BW16)*(BS16:BS19=BS16)*(BQ16:BQ19&gt;BQ16)*1)</f>
        <v>0</v>
      </c>
      <c r="CA16" s="341">
        <f t="shared" ca="1" si="206"/>
        <v>1</v>
      </c>
      <c r="CB16" s="341">
        <f ca="1">RANK(CA16,CA16:CA19,1)+COUNTIF(CA16:CA16,CA16)-1</f>
        <v>1</v>
      </c>
      <c r="CC16" s="341">
        <v>1</v>
      </c>
      <c r="CD16" s="341" t="str">
        <f t="shared" ref="CD16" ca="1" si="2048">INDEX(BL16:BL19,MATCH(CC16,CB16:CB19,0),0)</f>
        <v>Japan</v>
      </c>
      <c r="CE16" s="341">
        <f ca="1">INDEX(CA16:CA19,MATCH(CD16,BL16:BL19,0),0)</f>
        <v>1</v>
      </c>
      <c r="CF16" s="341" t="str">
        <f t="shared" ref="CF16" ca="1" si="2049">IF(CE17=1,CD16,"")</f>
        <v>Japan</v>
      </c>
      <c r="CI16" s="341">
        <f ca="1">SUMPRODUCT((OFFSET('Game Board'!$F$8:$F$31,0,BN$1)=CF16)*(OFFSET('Game Board'!$I$8:$I$31,0,BN$1)=CF17)*(OFFSET('Game Board'!$G$8:$G$31,0,BN$1)&gt;OFFSET('Game Board'!$H$8:$H$31,0,BN$1))*1)+SUMPRODUCT((OFFSET('Game Board'!$I$8:$I$31,0,BN$1)=CF16)*(OFFSET('Game Board'!$F$8:$F$31,0,BN$1)=CF17)*(OFFSET('Game Board'!$H$8:$H$31,0,BN$1)&gt;OFFSET('Game Board'!$G$8:$G$31,0,BN$1))*1)+SUMPRODUCT((OFFSET('Game Board'!$F$8:$F$31,0,BN$1)=CF16)*(OFFSET('Game Board'!$I$8:$I$31,0,BN$1)=CF18)*(OFFSET('Game Board'!$G$8:$G$31,0,BN$1)&gt;OFFSET('Game Board'!$H$8:$H$31,0,BN$1))*1)+SUMPRODUCT((OFFSET('Game Board'!$I$8:$I$31,0,BN$1)=CF16)*(OFFSET('Game Board'!$F$8:$F$31,0,BN$1)=CF18)*(OFFSET('Game Board'!$H$8:$H$31,0,BN$1)&gt;OFFSET('Game Board'!$G$8:$G$31,0,BN$1))*1)+SUMPRODUCT((OFFSET('Game Board'!$F$8:$F$31,0,BN$1)=CF16)*(OFFSET('Game Board'!$I$8:$I$31,0,BN$1)=CF19)*(OFFSET('Game Board'!$G$8:$G$31,0,BN$1)&gt;OFFSET('Game Board'!$H$8:$H$31,0,BN$1))*1)+SUMPRODUCT((OFFSET('Game Board'!$I$8:$I$31,0,BN$1)=CF16)*(OFFSET('Game Board'!$F$8:$F$31,0,BN$1)=CF19)*(OFFSET('Game Board'!$H$8:$H$31,0,BN$1)&gt;OFFSET('Game Board'!$G$8:$G$31,0,BN$1))*1)</f>
        <v>0</v>
      </c>
      <c r="CJ16" s="341">
        <f ca="1">SUMPRODUCT((OFFSET('Game Board'!$F$8:$F$31,0,BN$1)=CF16)*(OFFSET('Game Board'!$I$8:$I$31,0,BN$1)=CF17)*(OFFSET('Game Board'!$G$8:$G$31,0,BN$1)=OFFSET('Game Board'!$H$8:$H$31,0,BN$1))*1)+SUMPRODUCT((OFFSET('Game Board'!$I$8:$I$31,0,BN$1)=CF16)*(OFFSET('Game Board'!$F$8:$F$31,0,BN$1)=CF17)*(OFFSET('Game Board'!$G$8:$G$31,0,BN$1)=OFFSET('Game Board'!$H$8:$H$31,0,BN$1))*1)+SUMPRODUCT((OFFSET('Game Board'!$F$8:$F$31,0,BN$1)=CF16)*(OFFSET('Game Board'!$I$8:$I$31,0,BN$1)=CF18)*(OFFSET('Game Board'!$G$8:$G$31,0,BN$1)=OFFSET('Game Board'!$H$8:$H$31,0,BN$1))*1)+SUMPRODUCT((OFFSET('Game Board'!$I$8:$I$31,0,BN$1)=CF16)*(OFFSET('Game Board'!$F$8:$F$31,0,BN$1)=CF18)*(OFFSET('Game Board'!$G$8:$G$31,0,BN$1)=OFFSET('Game Board'!$H$8:$H$31,0,BN$1))*1)+SUMPRODUCT((OFFSET('Game Board'!$F$8:$F$31,0,BN$1)=CF16)*(OFFSET('Game Board'!$I$8:$I$31,0,BN$1)=CF19)*(OFFSET('Game Board'!$G$8:$G$31,0,BN$1)=OFFSET('Game Board'!$H$8:$H$31,0,BN$1))*1)+SUMPRODUCT((OFFSET('Game Board'!$I$8:$I$31,0,BN$1)=CF16)*(OFFSET('Game Board'!$F$8:$F$31,0,BN$1)=CF19)*(OFFSET('Game Board'!$G$8:$G$31,0,BN$1)=OFFSET('Game Board'!$H$8:$H$31,0,BN$1))*1)</f>
        <v>3</v>
      </c>
      <c r="CK16" s="341">
        <f ca="1">SUMPRODUCT((OFFSET('Game Board'!$F$8:$F$31,0,BN$1)=CF16)*(OFFSET('Game Board'!$I$8:$I$31,0,BN$1)=CF17)*(OFFSET('Game Board'!$G$8:$G$31,0,BN$1)&lt;OFFSET('Game Board'!$H$8:$H$31,0,BN$1))*1)+SUMPRODUCT((OFFSET('Game Board'!$I$8:$I$31,0,BN$1)=CF16)*(OFFSET('Game Board'!$F$8:$F$31,0,BN$1)=CF17)*(OFFSET('Game Board'!$H$8:$H$31,0,BN$1)&lt;OFFSET('Game Board'!$G$8:$G$31,0,BN$1))*1)+SUMPRODUCT((OFFSET('Game Board'!$F$8:$F$31,0,BN$1)=CF16)*(OFFSET('Game Board'!$I$8:$I$31,0,BN$1)=CF18)*(OFFSET('Game Board'!$G$8:$G$31,0,BN$1)&lt;OFFSET('Game Board'!$H$8:$H$31,0,BN$1))*1)+SUMPRODUCT((OFFSET('Game Board'!$I$8:$I$31,0,BN$1)=CF16)*(OFFSET('Game Board'!$F$8:$F$31,0,BN$1)=CF18)*(OFFSET('Game Board'!$H$8:$H$31,0,BN$1)&lt;OFFSET('Game Board'!$G$8:$G$31,0,BN$1))*1)+SUMPRODUCT((OFFSET('Game Board'!$F$8:$F$31,0,BN$1)=CF16)*(OFFSET('Game Board'!$I$8:$I$31,0,BN$1)=CF19)*(OFFSET('Game Board'!$G$8:$G$31,0,BN$1)&lt;OFFSET('Game Board'!$H$8:$H$31,0,BN$1))*1)+SUMPRODUCT((OFFSET('Game Board'!$I$8:$I$31,0,BN$1)=CF16)*(OFFSET('Game Board'!$F$8:$F$31,0,BN$1)=CF19)*(OFFSET('Game Board'!$H$8:$H$31,0,BN$1)&lt;OFFSET('Game Board'!$G$8:$G$31,0,BN$1))*1)</f>
        <v>0</v>
      </c>
      <c r="CL16" s="341">
        <f ca="1">SUMIFS(OFFSET('Game Board'!$G$8:$G$31,0,BN$1),OFFSET('Game Board'!$F$8:$F$31,0,BN$1),CF16,OFFSET('Game Board'!$I$8:$I$31,0,BN$1),CF17)+SUMIFS(OFFSET('Game Board'!$G$8:$G$31,0,BN$1),OFFSET('Game Board'!$F$8:$F$31,0,BN$1),CF16,OFFSET('Game Board'!$I$8:$I$31,0,BN$1),CF18)+SUMIFS(OFFSET('Game Board'!$G$8:$G$31,0,BN$1),OFFSET('Game Board'!$F$8:$F$31,0,BN$1),CF16,OFFSET('Game Board'!$I$8:$I$31,0,BN$1),CF19)+SUMIFS(OFFSET('Game Board'!$H$8:$H$31,0,BN$1),OFFSET('Game Board'!$I$8:$I$31,0,BN$1),CF16,OFFSET('Game Board'!$F$8:$F$31,0,BN$1),CF17)+SUMIFS(OFFSET('Game Board'!$H$8:$H$31,0,BN$1),OFFSET('Game Board'!$I$8:$I$31,0,BN$1),CF16,OFFSET('Game Board'!$F$8:$F$31,0,BN$1),CF18)+SUMIFS(OFFSET('Game Board'!$H$8:$H$31,0,BN$1),OFFSET('Game Board'!$I$8:$I$31,0,BN$1),CF16,OFFSET('Game Board'!$F$8:$F$31,0,BN$1),CF19)</f>
        <v>0</v>
      </c>
      <c r="CM16" s="341">
        <f ca="1">SUMIFS(OFFSET('Game Board'!$H$8:$H$31,0,BN$1),OFFSET('Game Board'!$F$8:$F$31,0,BN$1),CF16,OFFSET('Game Board'!$I$8:$I$31,0,BN$1),CF17)+SUMIFS(OFFSET('Game Board'!$H$8:$H$31,0,BN$1),OFFSET('Game Board'!$F$8:$F$31,0,BN$1),CF16,OFFSET('Game Board'!$I$8:$I$31,0,BN$1),CF18)+SUMIFS(OFFSET('Game Board'!$H$8:$H$31,0,BN$1),OFFSET('Game Board'!$F$8:$F$31,0,BN$1),CF16,OFFSET('Game Board'!$I$8:$I$31,0,BN$1),CF19)+SUMIFS(OFFSET('Game Board'!$G$8:$G$31,0,BN$1),OFFSET('Game Board'!$I$8:$I$31,0,BN$1),CF16,OFFSET('Game Board'!$F$8:$F$31,0,BN$1),CF17)+SUMIFS(OFFSET('Game Board'!$G$8:$G$31,0,BN$1),OFFSET('Game Board'!$I$8:$I$31,0,BN$1),CF16,OFFSET('Game Board'!$F$8:$F$31,0,BN$1),CF18)+SUMIFS(OFFSET('Game Board'!$G$8:$G$31,0,BN$1),OFFSET('Game Board'!$I$8:$I$31,0,BN$1),CF16,OFFSET('Game Board'!$F$8:$F$31,0,BN$1),CF19)</f>
        <v>0</v>
      </c>
      <c r="CN16" s="341">
        <f t="shared" ca="1" si="207"/>
        <v>0</v>
      </c>
      <c r="CO16" s="341">
        <f t="shared" ca="1" si="208"/>
        <v>3</v>
      </c>
      <c r="CP16" s="341">
        <f t="shared" ref="CP16" ca="1" si="2050">IF(CF16&lt;&gt;"",SUMPRODUCT((CE16:CE19=CE16)*(CO16:CO19&gt;CO16)*1),0)</f>
        <v>0</v>
      </c>
      <c r="CQ16" s="341">
        <f t="shared" ref="CQ16" ca="1" si="2051">IF(CF16&lt;&gt;"",SUMPRODUCT((CP16:CP19=CP16)*(CN16:CN19&gt;CN16)*1),0)</f>
        <v>0</v>
      </c>
      <c r="CR16" s="341">
        <f t="shared" ca="1" si="1"/>
        <v>0</v>
      </c>
      <c r="CS16" s="341">
        <f t="shared" ref="CS16" ca="1" si="2052">IF(CF16&lt;&gt;"",SUMPRODUCT((CR16:CR19=CR16)*(CP16:CP19=CP16)*(CL16:CL19&gt;CL16)*1),0)</f>
        <v>0</v>
      </c>
      <c r="CT16" s="341">
        <f t="shared" ca="1" si="209"/>
        <v>1</v>
      </c>
      <c r="CU16" s="341">
        <v>0</v>
      </c>
      <c r="CV16" s="341">
        <v>0</v>
      </c>
      <c r="CW16" s="341">
        <v>0</v>
      </c>
      <c r="CX16" s="341">
        <v>0</v>
      </c>
      <c r="CY16" s="341">
        <v>0</v>
      </c>
      <c r="CZ16" s="341">
        <f t="shared" si="210"/>
        <v>0</v>
      </c>
      <c r="DA16" s="341">
        <f t="shared" si="211"/>
        <v>0</v>
      </c>
      <c r="DB16" s="341">
        <v>0</v>
      </c>
      <c r="DC16" s="341">
        <v>0</v>
      </c>
      <c r="DD16" s="341">
        <f t="shared" si="212"/>
        <v>0</v>
      </c>
      <c r="DE16" s="341">
        <v>0</v>
      </c>
      <c r="DF16" s="341">
        <f t="shared" ca="1" si="213"/>
        <v>1</v>
      </c>
      <c r="DG16" s="341">
        <v>0</v>
      </c>
      <c r="DH16" s="341">
        <v>0</v>
      </c>
      <c r="DI16" s="341">
        <v>0</v>
      </c>
      <c r="DJ16" s="341">
        <v>0</v>
      </c>
      <c r="DK16" s="341">
        <v>0</v>
      </c>
      <c r="DL16" s="341">
        <v>0</v>
      </c>
      <c r="DM16" s="341">
        <v>0</v>
      </c>
      <c r="DN16" s="341">
        <v>0</v>
      </c>
      <c r="DO16" s="341">
        <v>0</v>
      </c>
      <c r="DP16" s="341">
        <v>0</v>
      </c>
      <c r="DQ16" s="341">
        <v>0</v>
      </c>
      <c r="DR16" s="341">
        <f t="shared" ca="1" si="395"/>
        <v>1</v>
      </c>
      <c r="DS16" s="341">
        <f t="shared" ref="DS16" ca="1" si="2053">SUMPRODUCT((DR16:DR19=DR16)*(BU16:BU19&gt;BU16)*1)</f>
        <v>0</v>
      </c>
      <c r="DT16" s="341">
        <f t="shared" ca="1" si="214"/>
        <v>1</v>
      </c>
      <c r="DU16" s="341" t="str">
        <f t="shared" si="215"/>
        <v>Japan</v>
      </c>
      <c r="DV16" s="341">
        <f t="shared" ca="1" si="216"/>
        <v>0</v>
      </c>
      <c r="DW16" s="341">
        <f ca="1">SUMPRODUCT((OFFSET('Game Board'!$G$8:$G$31,0,DW$1)&lt;&gt;"")*(OFFSET('Game Board'!$F$8:$F$31,0,DW$1)=$C16)*(OFFSET('Game Board'!$G$8:$G$31,0,DW$1)&gt;OFFSET('Game Board'!$H$8:$H$31,0,DW$1))*1)+SUMPRODUCT((OFFSET('Game Board'!$G$8:$G$31,0,DW$1)&lt;&gt;"")*(OFFSET('Game Board'!$I$8:$I$31,0,DW$1)=$C16)*(OFFSET('Game Board'!$H$8:$H$31,0,DW$1)&gt;OFFSET('Game Board'!$G$8:$G$31,0,DW$1))*1)</f>
        <v>0</v>
      </c>
      <c r="DX16" s="341">
        <f ca="1">SUMPRODUCT((OFFSET('Game Board'!$G$8:$G$31,0,DW$1)&lt;&gt;"")*(OFFSET('Game Board'!$F$8:$F$31,0,DW$1)=$C16)*(OFFSET('Game Board'!$G$8:$G$31,0,DW$1)=OFFSET('Game Board'!$H$8:$H$31,0,DW$1))*1)+SUMPRODUCT((OFFSET('Game Board'!$G$8:$G$31,0,DW$1)&lt;&gt;"")*(OFFSET('Game Board'!$I$8:$I$31,0,DW$1)=$C16)*(OFFSET('Game Board'!$G$8:$G$31,0,DW$1)=OFFSET('Game Board'!$H$8:$H$31,0,DW$1))*1)</f>
        <v>0</v>
      </c>
      <c r="DY16" s="341">
        <f ca="1">SUMPRODUCT((OFFSET('Game Board'!$G$8:$G$31,0,DW$1)&lt;&gt;"")*(OFFSET('Game Board'!$F$8:$F$31,0,DW$1)=$C16)*(OFFSET('Game Board'!$G$8:$G$31,0,DW$1)&lt;OFFSET('Game Board'!$H$8:$H$31,0,DW$1))*1)+SUMPRODUCT((OFFSET('Game Board'!$G$8:$G$31,0,DW$1)&lt;&gt;"")*(OFFSET('Game Board'!$I$8:$I$31,0,DW$1)=$C16)*(OFFSET('Game Board'!$H$8:$H$31,0,DW$1)&lt;OFFSET('Game Board'!$G$8:$G$31,0,DW$1))*1)</f>
        <v>0</v>
      </c>
      <c r="DZ16" s="341">
        <f ca="1">SUMIF(OFFSET('Game Board'!$F$8:$F$31,0,DW$1),$C16,OFFSET('Game Board'!$G$8:$G$31,0,DW$1))+SUMIF(OFFSET('Game Board'!$I$8:$I$31,0,DW$1),$C16,OFFSET('Game Board'!$H$8:$H$31,0,DW$1))</f>
        <v>0</v>
      </c>
      <c r="EA16" s="341">
        <f ca="1">SUMIF(OFFSET('Game Board'!$F$8:$F$31,0,DW$1),$C16,OFFSET('Game Board'!$H$8:$H$31,0,DW$1))+SUMIF(OFFSET('Game Board'!$I$8:$I$31,0,DW$1),$C16,OFFSET('Game Board'!$G$8:$G$31,0,DW$1))</f>
        <v>0</v>
      </c>
      <c r="EB16" s="341">
        <f t="shared" ca="1" si="217"/>
        <v>0</v>
      </c>
      <c r="EC16" s="341">
        <f t="shared" ca="1" si="218"/>
        <v>0</v>
      </c>
      <c r="ED16" s="341">
        <f t="shared" ca="1" si="219"/>
        <v>4</v>
      </c>
      <c r="EE16" s="341">
        <f>'Tournament Setup'!$F18</f>
        <v>0</v>
      </c>
      <c r="EF16" s="341">
        <f ca="1">RANK(EC16,EC16:EC19)</f>
        <v>1</v>
      </c>
      <c r="EG16" s="341">
        <f ca="1">SUMPRODUCT((EF16:EF19=EF16)*(EB16:EB19&gt;EB16)*1)</f>
        <v>0</v>
      </c>
      <c r="EH16" s="341">
        <f t="shared" ca="1" si="220"/>
        <v>1</v>
      </c>
      <c r="EI16" s="341">
        <f ca="1">SUMPRODUCT((EF16:EF19=EF16)*(EB16:EB19=EB16)*(DZ16:DZ19&gt;DZ16)*1)</f>
        <v>0</v>
      </c>
      <c r="EJ16" s="341">
        <f t="shared" ca="1" si="221"/>
        <v>1</v>
      </c>
      <c r="EK16" s="341">
        <f ca="1">RANK(EJ16,EJ16:EJ19,1)+COUNTIF(EJ16:EJ16,EJ16)-1</f>
        <v>1</v>
      </c>
      <c r="EL16" s="341">
        <v>1</v>
      </c>
      <c r="EM16" s="341" t="str">
        <f t="shared" ref="EM16" ca="1" si="2054">INDEX(DU16:DU19,MATCH(EL16,EK16:EK19,0),0)</f>
        <v>Japan</v>
      </c>
      <c r="EN16" s="341">
        <f ca="1">INDEX(EJ16:EJ19,MATCH(EM16,DU16:DU19,0),0)</f>
        <v>1</v>
      </c>
      <c r="EO16" s="341" t="str">
        <f t="shared" ref="EO16" ca="1" si="2055">IF(EN17=1,EM16,"")</f>
        <v>Japan</v>
      </c>
      <c r="ER16" s="341">
        <f ca="1">SUMPRODUCT((OFFSET('Game Board'!$F$8:$F$31,0,DW$1)=EO16)*(OFFSET('Game Board'!$I$8:$I$31,0,DW$1)=EO17)*(OFFSET('Game Board'!$G$8:$G$31,0,DW$1)&gt;OFFSET('Game Board'!$H$8:$H$31,0,DW$1))*1)+SUMPRODUCT((OFFSET('Game Board'!$I$8:$I$31,0,DW$1)=EO16)*(OFFSET('Game Board'!$F$8:$F$31,0,DW$1)=EO17)*(OFFSET('Game Board'!$H$8:$H$31,0,DW$1)&gt;OFFSET('Game Board'!$G$8:$G$31,0,DW$1))*1)+SUMPRODUCT((OFFSET('Game Board'!$F$8:$F$31,0,DW$1)=EO16)*(OFFSET('Game Board'!$I$8:$I$31,0,DW$1)=EO18)*(OFFSET('Game Board'!$G$8:$G$31,0,DW$1)&gt;OFFSET('Game Board'!$H$8:$H$31,0,DW$1))*1)+SUMPRODUCT((OFFSET('Game Board'!$I$8:$I$31,0,DW$1)=EO16)*(OFFSET('Game Board'!$F$8:$F$31,0,DW$1)=EO18)*(OFFSET('Game Board'!$H$8:$H$31,0,DW$1)&gt;OFFSET('Game Board'!$G$8:$G$31,0,DW$1))*1)+SUMPRODUCT((OFFSET('Game Board'!$F$8:$F$31,0,DW$1)=EO16)*(OFFSET('Game Board'!$I$8:$I$31,0,DW$1)=EO19)*(OFFSET('Game Board'!$G$8:$G$31,0,DW$1)&gt;OFFSET('Game Board'!$H$8:$H$31,0,DW$1))*1)+SUMPRODUCT((OFFSET('Game Board'!$I$8:$I$31,0,DW$1)=EO16)*(OFFSET('Game Board'!$F$8:$F$31,0,DW$1)=EO19)*(OFFSET('Game Board'!$H$8:$H$31,0,DW$1)&gt;OFFSET('Game Board'!$G$8:$G$31,0,DW$1))*1)</f>
        <v>0</v>
      </c>
      <c r="ES16" s="341">
        <f ca="1">SUMPRODUCT((OFFSET('Game Board'!$F$8:$F$31,0,DW$1)=EO16)*(OFFSET('Game Board'!$I$8:$I$31,0,DW$1)=EO17)*(OFFSET('Game Board'!$G$8:$G$31,0,DW$1)=OFFSET('Game Board'!$H$8:$H$31,0,DW$1))*1)+SUMPRODUCT((OFFSET('Game Board'!$I$8:$I$31,0,DW$1)=EO16)*(OFFSET('Game Board'!$F$8:$F$31,0,DW$1)=EO17)*(OFFSET('Game Board'!$G$8:$G$31,0,DW$1)=OFFSET('Game Board'!$H$8:$H$31,0,DW$1))*1)+SUMPRODUCT((OFFSET('Game Board'!$F$8:$F$31,0,DW$1)=EO16)*(OFFSET('Game Board'!$I$8:$I$31,0,DW$1)=EO18)*(OFFSET('Game Board'!$G$8:$G$31,0,DW$1)=OFFSET('Game Board'!$H$8:$H$31,0,DW$1))*1)+SUMPRODUCT((OFFSET('Game Board'!$I$8:$I$31,0,DW$1)=EO16)*(OFFSET('Game Board'!$F$8:$F$31,0,DW$1)=EO18)*(OFFSET('Game Board'!$G$8:$G$31,0,DW$1)=OFFSET('Game Board'!$H$8:$H$31,0,DW$1))*1)+SUMPRODUCT((OFFSET('Game Board'!$F$8:$F$31,0,DW$1)=EO16)*(OFFSET('Game Board'!$I$8:$I$31,0,DW$1)=EO19)*(OFFSET('Game Board'!$G$8:$G$31,0,DW$1)=OFFSET('Game Board'!$H$8:$H$31,0,DW$1))*1)+SUMPRODUCT((OFFSET('Game Board'!$I$8:$I$31,0,DW$1)=EO16)*(OFFSET('Game Board'!$F$8:$F$31,0,DW$1)=EO19)*(OFFSET('Game Board'!$G$8:$G$31,0,DW$1)=OFFSET('Game Board'!$H$8:$H$31,0,DW$1))*1)</f>
        <v>3</v>
      </c>
      <c r="ET16" s="341">
        <f ca="1">SUMPRODUCT((OFFSET('Game Board'!$F$8:$F$31,0,DW$1)=EO16)*(OFFSET('Game Board'!$I$8:$I$31,0,DW$1)=EO17)*(OFFSET('Game Board'!$G$8:$G$31,0,DW$1)&lt;OFFSET('Game Board'!$H$8:$H$31,0,DW$1))*1)+SUMPRODUCT((OFFSET('Game Board'!$I$8:$I$31,0,DW$1)=EO16)*(OFFSET('Game Board'!$F$8:$F$31,0,DW$1)=EO17)*(OFFSET('Game Board'!$H$8:$H$31,0,DW$1)&lt;OFFSET('Game Board'!$G$8:$G$31,0,DW$1))*1)+SUMPRODUCT((OFFSET('Game Board'!$F$8:$F$31,0,DW$1)=EO16)*(OFFSET('Game Board'!$I$8:$I$31,0,DW$1)=EO18)*(OFFSET('Game Board'!$G$8:$G$31,0,DW$1)&lt;OFFSET('Game Board'!$H$8:$H$31,0,DW$1))*1)+SUMPRODUCT((OFFSET('Game Board'!$I$8:$I$31,0,DW$1)=EO16)*(OFFSET('Game Board'!$F$8:$F$31,0,DW$1)=EO18)*(OFFSET('Game Board'!$H$8:$H$31,0,DW$1)&lt;OFFSET('Game Board'!$G$8:$G$31,0,DW$1))*1)+SUMPRODUCT((OFFSET('Game Board'!$F$8:$F$31,0,DW$1)=EO16)*(OFFSET('Game Board'!$I$8:$I$31,0,DW$1)=EO19)*(OFFSET('Game Board'!$G$8:$G$31,0,DW$1)&lt;OFFSET('Game Board'!$H$8:$H$31,0,DW$1))*1)+SUMPRODUCT((OFFSET('Game Board'!$I$8:$I$31,0,DW$1)=EO16)*(OFFSET('Game Board'!$F$8:$F$31,0,DW$1)=EO19)*(OFFSET('Game Board'!$H$8:$H$31,0,DW$1)&lt;OFFSET('Game Board'!$G$8:$G$31,0,DW$1))*1)</f>
        <v>0</v>
      </c>
      <c r="EU16" s="341">
        <f ca="1">SUMIFS(OFFSET('Game Board'!$G$8:$G$31,0,DW$1),OFFSET('Game Board'!$F$8:$F$31,0,DW$1),EO16,OFFSET('Game Board'!$I$8:$I$31,0,DW$1),EO17)+SUMIFS(OFFSET('Game Board'!$G$8:$G$31,0,DW$1),OFFSET('Game Board'!$F$8:$F$31,0,DW$1),EO16,OFFSET('Game Board'!$I$8:$I$31,0,DW$1),EO18)+SUMIFS(OFFSET('Game Board'!$G$8:$G$31,0,DW$1),OFFSET('Game Board'!$F$8:$F$31,0,DW$1),EO16,OFFSET('Game Board'!$I$8:$I$31,0,DW$1),EO19)+SUMIFS(OFFSET('Game Board'!$H$8:$H$31,0,DW$1),OFFSET('Game Board'!$I$8:$I$31,0,DW$1),EO16,OFFSET('Game Board'!$F$8:$F$31,0,DW$1),EO17)+SUMIFS(OFFSET('Game Board'!$H$8:$H$31,0,DW$1),OFFSET('Game Board'!$I$8:$I$31,0,DW$1),EO16,OFFSET('Game Board'!$F$8:$F$31,0,DW$1),EO18)+SUMIFS(OFFSET('Game Board'!$H$8:$H$31,0,DW$1),OFFSET('Game Board'!$I$8:$I$31,0,DW$1),EO16,OFFSET('Game Board'!$F$8:$F$31,0,DW$1),EO19)</f>
        <v>0</v>
      </c>
      <c r="EV16" s="341">
        <f ca="1">SUMIFS(OFFSET('Game Board'!$H$8:$H$31,0,DW$1),OFFSET('Game Board'!$F$8:$F$31,0,DW$1),EO16,OFFSET('Game Board'!$I$8:$I$31,0,DW$1),EO17)+SUMIFS(OFFSET('Game Board'!$H$8:$H$31,0,DW$1),OFFSET('Game Board'!$F$8:$F$31,0,DW$1),EO16,OFFSET('Game Board'!$I$8:$I$31,0,DW$1),EO18)+SUMIFS(OFFSET('Game Board'!$H$8:$H$31,0,DW$1),OFFSET('Game Board'!$F$8:$F$31,0,DW$1),EO16,OFFSET('Game Board'!$I$8:$I$31,0,DW$1),EO19)+SUMIFS(OFFSET('Game Board'!$G$8:$G$31,0,DW$1),OFFSET('Game Board'!$I$8:$I$31,0,DW$1),EO16,OFFSET('Game Board'!$F$8:$F$31,0,DW$1),EO17)+SUMIFS(OFFSET('Game Board'!$G$8:$G$31,0,DW$1),OFFSET('Game Board'!$I$8:$I$31,0,DW$1),EO16,OFFSET('Game Board'!$F$8:$F$31,0,DW$1),EO18)+SUMIFS(OFFSET('Game Board'!$G$8:$G$31,0,DW$1),OFFSET('Game Board'!$I$8:$I$31,0,DW$1),EO16,OFFSET('Game Board'!$F$8:$F$31,0,DW$1),EO19)</f>
        <v>0</v>
      </c>
      <c r="EW16" s="341">
        <f t="shared" ca="1" si="222"/>
        <v>0</v>
      </c>
      <c r="EX16" s="341">
        <f t="shared" ca="1" si="223"/>
        <v>3</v>
      </c>
      <c r="EY16" s="341">
        <f t="shared" ref="EY16" ca="1" si="2056">IF(EO16&lt;&gt;"",SUMPRODUCT((EN16:EN19=EN16)*(EX16:EX19&gt;EX16)*1),0)</f>
        <v>0</v>
      </c>
      <c r="EZ16" s="341">
        <f t="shared" ref="EZ16" ca="1" si="2057">IF(EO16&lt;&gt;"",SUMPRODUCT((EY16:EY19=EY16)*(EW16:EW19&gt;EW16)*1),0)</f>
        <v>0</v>
      </c>
      <c r="FA16" s="341">
        <f t="shared" ca="1" si="2"/>
        <v>0</v>
      </c>
      <c r="FB16" s="341">
        <f t="shared" ref="FB16" ca="1" si="2058">IF(EO16&lt;&gt;"",SUMPRODUCT((FA16:FA19=FA16)*(EY16:EY19=EY16)*(EU16:EU19&gt;EU16)*1),0)</f>
        <v>0</v>
      </c>
      <c r="FC16" s="341">
        <f t="shared" ca="1" si="224"/>
        <v>1</v>
      </c>
      <c r="FD16" s="341">
        <v>0</v>
      </c>
      <c r="FE16" s="341">
        <v>0</v>
      </c>
      <c r="FF16" s="341">
        <v>0</v>
      </c>
      <c r="FG16" s="341">
        <v>0</v>
      </c>
      <c r="FH16" s="341">
        <v>0</v>
      </c>
      <c r="FI16" s="341">
        <f t="shared" si="225"/>
        <v>0</v>
      </c>
      <c r="FJ16" s="341">
        <f t="shared" si="226"/>
        <v>0</v>
      </c>
      <c r="FK16" s="341">
        <v>0</v>
      </c>
      <c r="FL16" s="341">
        <v>0</v>
      </c>
      <c r="FM16" s="341">
        <f t="shared" si="227"/>
        <v>0</v>
      </c>
      <c r="FN16" s="341">
        <v>0</v>
      </c>
      <c r="FO16" s="341">
        <f t="shared" ca="1" si="228"/>
        <v>1</v>
      </c>
      <c r="FP16" s="341">
        <v>0</v>
      </c>
      <c r="FQ16" s="341">
        <v>0</v>
      </c>
      <c r="FR16" s="341">
        <v>0</v>
      </c>
      <c r="FS16" s="341">
        <v>0</v>
      </c>
      <c r="FT16" s="341">
        <v>0</v>
      </c>
      <c r="FU16" s="341">
        <v>0</v>
      </c>
      <c r="FV16" s="341">
        <v>0</v>
      </c>
      <c r="FW16" s="341">
        <v>0</v>
      </c>
      <c r="FX16" s="341">
        <v>0</v>
      </c>
      <c r="FY16" s="341">
        <v>0</v>
      </c>
      <c r="FZ16" s="341">
        <v>0</v>
      </c>
      <c r="GA16" s="341">
        <f t="shared" ca="1" si="398"/>
        <v>1</v>
      </c>
      <c r="GB16" s="341">
        <f t="shared" ref="GB16" ca="1" si="2059">SUMPRODUCT((GA16:GA19=GA16)*(ED16:ED19&gt;ED16)*1)</f>
        <v>0</v>
      </c>
      <c r="GC16" s="341">
        <f t="shared" ca="1" si="229"/>
        <v>1</v>
      </c>
      <c r="GD16" s="341" t="str">
        <f t="shared" si="230"/>
        <v>Japan</v>
      </c>
      <c r="GE16" s="341">
        <f t="shared" ca="1" si="3"/>
        <v>0</v>
      </c>
      <c r="GF16" s="341">
        <f ca="1">SUMPRODUCT((OFFSET('Game Board'!$G$8:$G$31,0,GF$1)&lt;&gt;"")*(OFFSET('Game Board'!$F$8:$F$31,0,GF$1)=$C16)*(OFFSET('Game Board'!$G$8:$G$31,0,GF$1)&gt;OFFSET('Game Board'!$H$8:$H$31,0,GF$1))*1)+SUMPRODUCT((OFFSET('Game Board'!$G$8:$G$31,0,GF$1)&lt;&gt;"")*(OFFSET('Game Board'!$I$8:$I$31,0,GF$1)=$C16)*(OFFSET('Game Board'!$H$8:$H$31,0,GF$1)&gt;OFFSET('Game Board'!$G$8:$G$31,0,GF$1))*1)</f>
        <v>0</v>
      </c>
      <c r="GG16" s="341">
        <f ca="1">SUMPRODUCT((OFFSET('Game Board'!$G$8:$G$31,0,GF$1)&lt;&gt;"")*(OFFSET('Game Board'!$F$8:$F$31,0,GF$1)=$C16)*(OFFSET('Game Board'!$G$8:$G$31,0,GF$1)=OFFSET('Game Board'!$H$8:$H$31,0,GF$1))*1)+SUMPRODUCT((OFFSET('Game Board'!$G$8:$G$31,0,GF$1)&lt;&gt;"")*(OFFSET('Game Board'!$I$8:$I$31,0,GF$1)=$C16)*(OFFSET('Game Board'!$G$8:$G$31,0,GF$1)=OFFSET('Game Board'!$H$8:$H$31,0,GF$1))*1)</f>
        <v>0</v>
      </c>
      <c r="GH16" s="341">
        <f ca="1">SUMPRODUCT((OFFSET('Game Board'!$G$8:$G$31,0,GF$1)&lt;&gt;"")*(OFFSET('Game Board'!$F$8:$F$31,0,GF$1)=$C16)*(OFFSET('Game Board'!$G$8:$G$31,0,GF$1)&lt;OFFSET('Game Board'!$H$8:$H$31,0,GF$1))*1)+SUMPRODUCT((OFFSET('Game Board'!$G$8:$G$31,0,GF$1)&lt;&gt;"")*(OFFSET('Game Board'!$I$8:$I$31,0,GF$1)=$C16)*(OFFSET('Game Board'!$H$8:$H$31,0,GF$1)&lt;OFFSET('Game Board'!$G$8:$G$31,0,GF$1))*1)</f>
        <v>0</v>
      </c>
      <c r="GI16" s="341">
        <f ca="1">SUMIF(OFFSET('Game Board'!$F$8:$F$31,0,GF$1),$C16,OFFSET('Game Board'!$G$8:$G$31,0,GF$1))+SUMIF(OFFSET('Game Board'!$I$8:$I$31,0,GF$1),$C16,OFFSET('Game Board'!$H$8:$H$31,0,GF$1))</f>
        <v>0</v>
      </c>
      <c r="GJ16" s="341">
        <f ca="1">SUMIF(OFFSET('Game Board'!$F$8:$F$31,0,GF$1),$C16,OFFSET('Game Board'!$H$8:$H$31,0,GF$1))+SUMIF(OFFSET('Game Board'!$I$8:$I$31,0,GF$1),$C16,OFFSET('Game Board'!$G$8:$G$31,0,GF$1))</f>
        <v>0</v>
      </c>
      <c r="GK16" s="341">
        <f t="shared" ca="1" si="4"/>
        <v>0</v>
      </c>
      <c r="GL16" s="341">
        <f t="shared" ca="1" si="5"/>
        <v>0</v>
      </c>
      <c r="GM16" s="341">
        <f t="shared" ca="1" si="231"/>
        <v>4</v>
      </c>
      <c r="GN16" s="341">
        <f>'Tournament Setup'!$F18</f>
        <v>0</v>
      </c>
      <c r="GO16" s="341">
        <f t="shared" ref="GO16" ca="1" si="2060">RANK(GL16,GL16:GL19)</f>
        <v>1</v>
      </c>
      <c r="GP16" s="341">
        <f t="shared" ref="GP16" ca="1" si="2061">SUMPRODUCT((GO16:GO19=GO16)*(GK16:GK19&gt;GK16)*1)</f>
        <v>0</v>
      </c>
      <c r="GQ16" s="341">
        <f t="shared" ca="1" si="8"/>
        <v>1</v>
      </c>
      <c r="GR16" s="341">
        <f t="shared" ref="GR16" ca="1" si="2062">SUMPRODUCT((GO16:GO19=GO16)*(GK16:GK19=GK16)*(GI16:GI19&gt;GI16)*1)</f>
        <v>0</v>
      </c>
      <c r="GS16" s="341">
        <f t="shared" ca="1" si="10"/>
        <v>1</v>
      </c>
      <c r="GT16" s="341">
        <f t="shared" ref="GT16" ca="1" si="2063">RANK(GS16,GS16:GS19,1)+COUNTIF(GS16:GS16,GS16)-1</f>
        <v>1</v>
      </c>
      <c r="GU16" s="341">
        <v>1</v>
      </c>
      <c r="GV16" s="341" t="str">
        <f t="shared" ref="GV16" ca="1" si="2064">INDEX(GD16:GD19,MATCH(GU16,GT16:GT19,0),0)</f>
        <v>Japan</v>
      </c>
      <c r="GW16" s="341">
        <f t="shared" ref="GW16" ca="1" si="2065">INDEX(GS16:GS19,MATCH(GV16,GD16:GD19,0),0)</f>
        <v>1</v>
      </c>
      <c r="GX16" s="341" t="str">
        <f t="shared" ref="GX16" ca="1" si="2066">IF(GW17=1,GV16,"")</f>
        <v>Japan</v>
      </c>
      <c r="HA16" s="341">
        <f ca="1">SUMPRODUCT((OFFSET('Game Board'!$F$8:$F$31,0,GF$1)=GX16)*(OFFSET('Game Board'!$I$8:$I$31,0,GF$1)=GX17)*(OFFSET('Game Board'!$G$8:$G$31,0,GF$1)&gt;OFFSET('Game Board'!$H$8:$H$31,0,GF$1))*1)+SUMPRODUCT((OFFSET('Game Board'!$I$8:$I$31,0,GF$1)=GX16)*(OFFSET('Game Board'!$F$8:$F$31,0,GF$1)=GX17)*(OFFSET('Game Board'!$H$8:$H$31,0,GF$1)&gt;OFFSET('Game Board'!$G$8:$G$31,0,GF$1))*1)+SUMPRODUCT((OFFSET('Game Board'!$F$8:$F$31,0,GF$1)=GX16)*(OFFSET('Game Board'!$I$8:$I$31,0,GF$1)=GX18)*(OFFSET('Game Board'!$G$8:$G$31,0,GF$1)&gt;OFFSET('Game Board'!$H$8:$H$31,0,GF$1))*1)+SUMPRODUCT((OFFSET('Game Board'!$I$8:$I$31,0,GF$1)=GX16)*(OFFSET('Game Board'!$F$8:$F$31,0,GF$1)=GX18)*(OFFSET('Game Board'!$H$8:$H$31,0,GF$1)&gt;OFFSET('Game Board'!$G$8:$G$31,0,GF$1))*1)+SUMPRODUCT((OFFSET('Game Board'!$F$8:$F$31,0,GF$1)=GX16)*(OFFSET('Game Board'!$I$8:$I$31,0,GF$1)=GX19)*(OFFSET('Game Board'!$G$8:$G$31,0,GF$1)&gt;OFFSET('Game Board'!$H$8:$H$31,0,GF$1))*1)+SUMPRODUCT((OFFSET('Game Board'!$I$8:$I$31,0,GF$1)=GX16)*(OFFSET('Game Board'!$F$8:$F$31,0,GF$1)=GX19)*(OFFSET('Game Board'!$H$8:$H$31,0,GF$1)&gt;OFFSET('Game Board'!$G$8:$G$31,0,GF$1))*1)</f>
        <v>0</v>
      </c>
      <c r="HB16" s="341">
        <f ca="1">SUMPRODUCT((OFFSET('Game Board'!$F$8:$F$31,0,GF$1)=GX16)*(OFFSET('Game Board'!$I$8:$I$31,0,GF$1)=GX17)*(OFFSET('Game Board'!$G$8:$G$31,0,GF$1)=OFFSET('Game Board'!$H$8:$H$31,0,GF$1))*1)+SUMPRODUCT((OFFSET('Game Board'!$I$8:$I$31,0,GF$1)=GX16)*(OFFSET('Game Board'!$F$8:$F$31,0,GF$1)=GX17)*(OFFSET('Game Board'!$G$8:$G$31,0,GF$1)=OFFSET('Game Board'!$H$8:$H$31,0,GF$1))*1)+SUMPRODUCT((OFFSET('Game Board'!$F$8:$F$31,0,GF$1)=GX16)*(OFFSET('Game Board'!$I$8:$I$31,0,GF$1)=GX18)*(OFFSET('Game Board'!$G$8:$G$31,0,GF$1)=OFFSET('Game Board'!$H$8:$H$31,0,GF$1))*1)+SUMPRODUCT((OFFSET('Game Board'!$I$8:$I$31,0,GF$1)=GX16)*(OFFSET('Game Board'!$F$8:$F$31,0,GF$1)=GX18)*(OFFSET('Game Board'!$G$8:$G$31,0,GF$1)=OFFSET('Game Board'!$H$8:$H$31,0,GF$1))*1)+SUMPRODUCT((OFFSET('Game Board'!$F$8:$F$31,0,GF$1)=GX16)*(OFFSET('Game Board'!$I$8:$I$31,0,GF$1)=GX19)*(OFFSET('Game Board'!$G$8:$G$31,0,GF$1)=OFFSET('Game Board'!$H$8:$H$31,0,GF$1))*1)+SUMPRODUCT((OFFSET('Game Board'!$I$8:$I$31,0,GF$1)=GX16)*(OFFSET('Game Board'!$F$8:$F$31,0,GF$1)=GX19)*(OFFSET('Game Board'!$G$8:$G$31,0,GF$1)=OFFSET('Game Board'!$H$8:$H$31,0,GF$1))*1)</f>
        <v>3</v>
      </c>
      <c r="HC16" s="341">
        <f ca="1">SUMPRODUCT((OFFSET('Game Board'!$F$8:$F$31,0,GF$1)=GX16)*(OFFSET('Game Board'!$I$8:$I$31,0,GF$1)=GX17)*(OFFSET('Game Board'!$G$8:$G$31,0,GF$1)&lt;OFFSET('Game Board'!$H$8:$H$31,0,GF$1))*1)+SUMPRODUCT((OFFSET('Game Board'!$I$8:$I$31,0,GF$1)=GX16)*(OFFSET('Game Board'!$F$8:$F$31,0,GF$1)=GX17)*(OFFSET('Game Board'!$H$8:$H$31,0,GF$1)&lt;OFFSET('Game Board'!$G$8:$G$31,0,GF$1))*1)+SUMPRODUCT((OFFSET('Game Board'!$F$8:$F$31,0,GF$1)=GX16)*(OFFSET('Game Board'!$I$8:$I$31,0,GF$1)=GX18)*(OFFSET('Game Board'!$G$8:$G$31,0,GF$1)&lt;OFFSET('Game Board'!$H$8:$H$31,0,GF$1))*1)+SUMPRODUCT((OFFSET('Game Board'!$I$8:$I$31,0,GF$1)=GX16)*(OFFSET('Game Board'!$F$8:$F$31,0,GF$1)=GX18)*(OFFSET('Game Board'!$H$8:$H$31,0,GF$1)&lt;OFFSET('Game Board'!$G$8:$G$31,0,GF$1))*1)+SUMPRODUCT((OFFSET('Game Board'!$F$8:$F$31,0,GF$1)=GX16)*(OFFSET('Game Board'!$I$8:$I$31,0,GF$1)=GX19)*(OFFSET('Game Board'!$G$8:$G$31,0,GF$1)&lt;OFFSET('Game Board'!$H$8:$H$31,0,GF$1))*1)+SUMPRODUCT((OFFSET('Game Board'!$I$8:$I$31,0,GF$1)=GX16)*(OFFSET('Game Board'!$F$8:$F$31,0,GF$1)=GX19)*(OFFSET('Game Board'!$H$8:$H$31,0,GF$1)&lt;OFFSET('Game Board'!$G$8:$G$31,0,GF$1))*1)</f>
        <v>0</v>
      </c>
      <c r="HD16" s="341">
        <f ca="1">SUMIFS(OFFSET('Game Board'!$G$8:$G$31,0,GF$1),OFFSET('Game Board'!$F$8:$F$31,0,GF$1),GX16,OFFSET('Game Board'!$I$8:$I$31,0,GF$1),GX17)+SUMIFS(OFFSET('Game Board'!$G$8:$G$31,0,GF$1),OFFSET('Game Board'!$F$8:$F$31,0,GF$1),GX16,OFFSET('Game Board'!$I$8:$I$31,0,GF$1),GX18)+SUMIFS(OFFSET('Game Board'!$G$8:$G$31,0,GF$1),OFFSET('Game Board'!$F$8:$F$31,0,GF$1),GX16,OFFSET('Game Board'!$I$8:$I$31,0,GF$1),GX19)+SUMIFS(OFFSET('Game Board'!$H$8:$H$31,0,GF$1),OFFSET('Game Board'!$I$8:$I$31,0,GF$1),GX16,OFFSET('Game Board'!$F$8:$F$31,0,GF$1),GX17)+SUMIFS(OFFSET('Game Board'!$H$8:$H$31,0,GF$1),OFFSET('Game Board'!$I$8:$I$31,0,GF$1),GX16,OFFSET('Game Board'!$F$8:$F$31,0,GF$1),GX18)+SUMIFS(OFFSET('Game Board'!$H$8:$H$31,0,GF$1),OFFSET('Game Board'!$I$8:$I$31,0,GF$1),GX16,OFFSET('Game Board'!$F$8:$F$31,0,GF$1),GX19)</f>
        <v>0</v>
      </c>
      <c r="HE16" s="341">
        <f ca="1">SUMIFS(OFFSET('Game Board'!$H$8:$H$31,0,GF$1),OFFSET('Game Board'!$F$8:$F$31,0,GF$1),GX16,OFFSET('Game Board'!$I$8:$I$31,0,GF$1),GX17)+SUMIFS(OFFSET('Game Board'!$H$8:$H$31,0,GF$1),OFFSET('Game Board'!$F$8:$F$31,0,GF$1),GX16,OFFSET('Game Board'!$I$8:$I$31,0,GF$1),GX18)+SUMIFS(OFFSET('Game Board'!$H$8:$H$31,0,GF$1),OFFSET('Game Board'!$F$8:$F$31,0,GF$1),GX16,OFFSET('Game Board'!$I$8:$I$31,0,GF$1),GX19)+SUMIFS(OFFSET('Game Board'!$G$8:$G$31,0,GF$1),OFFSET('Game Board'!$I$8:$I$31,0,GF$1),GX16,OFFSET('Game Board'!$F$8:$F$31,0,GF$1),GX17)+SUMIFS(OFFSET('Game Board'!$G$8:$G$31,0,GF$1),OFFSET('Game Board'!$I$8:$I$31,0,GF$1),GX16,OFFSET('Game Board'!$F$8:$F$31,0,GF$1),GX18)+SUMIFS(OFFSET('Game Board'!$G$8:$G$31,0,GF$1),OFFSET('Game Board'!$I$8:$I$31,0,GF$1),GX16,OFFSET('Game Board'!$F$8:$F$31,0,GF$1),GX19)</f>
        <v>0</v>
      </c>
      <c r="HF16" s="341">
        <f t="shared" ca="1" si="15"/>
        <v>0</v>
      </c>
      <c r="HG16" s="341">
        <f t="shared" ca="1" si="16"/>
        <v>3</v>
      </c>
      <c r="HH16" s="341">
        <f t="shared" ref="HH16" ca="1" si="2067">IF(GX16&lt;&gt;"",SUMPRODUCT((GW16:GW19=GW16)*(HG16:HG19&gt;HG16)*1),0)</f>
        <v>0</v>
      </c>
      <c r="HI16" s="341">
        <f t="shared" ref="HI16" ca="1" si="2068">IF(GX16&lt;&gt;"",SUMPRODUCT((HH16:HH19=HH16)*(HF16:HF19&gt;HF16)*1),0)</f>
        <v>0</v>
      </c>
      <c r="HJ16" s="341">
        <f t="shared" ca="1" si="19"/>
        <v>0</v>
      </c>
      <c r="HK16" s="341">
        <f t="shared" ref="HK16" ca="1" si="2069">IF(GX16&lt;&gt;"",SUMPRODUCT((HJ16:HJ19=HJ16)*(HH16:HH19=HH16)*(HD16:HD19&gt;HD16)*1),0)</f>
        <v>0</v>
      </c>
      <c r="HL16" s="341">
        <f t="shared" ca="1" si="21"/>
        <v>1</v>
      </c>
      <c r="HM16" s="341">
        <v>0</v>
      </c>
      <c r="HN16" s="341">
        <v>0</v>
      </c>
      <c r="HO16" s="341">
        <v>0</v>
      </c>
      <c r="HP16" s="341">
        <v>0</v>
      </c>
      <c r="HQ16" s="341">
        <v>0</v>
      </c>
      <c r="HR16" s="341">
        <f t="shared" si="243"/>
        <v>0</v>
      </c>
      <c r="HS16" s="341">
        <f t="shared" si="244"/>
        <v>0</v>
      </c>
      <c r="HT16" s="341">
        <v>0</v>
      </c>
      <c r="HU16" s="341">
        <v>0</v>
      </c>
      <c r="HV16" s="341">
        <f t="shared" si="247"/>
        <v>0</v>
      </c>
      <c r="HW16" s="341">
        <v>0</v>
      </c>
      <c r="HX16" s="341">
        <f t="shared" ca="1" si="22"/>
        <v>1</v>
      </c>
      <c r="HY16" s="341">
        <v>0</v>
      </c>
      <c r="HZ16" s="341">
        <v>0</v>
      </c>
      <c r="IA16" s="341">
        <v>0</v>
      </c>
      <c r="IB16" s="341">
        <v>0</v>
      </c>
      <c r="IC16" s="341">
        <v>0</v>
      </c>
      <c r="ID16" s="341">
        <v>0</v>
      </c>
      <c r="IE16" s="341">
        <v>0</v>
      </c>
      <c r="IF16" s="341">
        <v>0</v>
      </c>
      <c r="IG16" s="341">
        <v>0</v>
      </c>
      <c r="IH16" s="341">
        <v>0</v>
      </c>
      <c r="II16" s="341">
        <v>0</v>
      </c>
      <c r="IJ16" s="341">
        <f t="shared" ca="1" si="23"/>
        <v>1</v>
      </c>
      <c r="IK16" s="341">
        <f t="shared" ref="IK16" ca="1" si="2070">SUMPRODUCT((IJ16:IJ19=IJ16)*(GM16:GM19&gt;GM16)*1)</f>
        <v>0</v>
      </c>
      <c r="IL16" s="341">
        <f t="shared" ca="1" si="25"/>
        <v>1</v>
      </c>
      <c r="IM16" s="341" t="str">
        <f t="shared" si="250"/>
        <v>Japan</v>
      </c>
      <c r="IN16" s="341">
        <f t="shared" ca="1" si="26"/>
        <v>0</v>
      </c>
      <c r="IO16" s="341">
        <f ca="1">SUMPRODUCT((OFFSET('Game Board'!$G$8:$G$31,0,IO$1)&lt;&gt;"")*(OFFSET('Game Board'!$F$8:$F$31,0,IO$1)=$C16)*(OFFSET('Game Board'!$G$8:$G$31,0,IO$1)&gt;OFFSET('Game Board'!$H$8:$H$31,0,IO$1))*1)+SUMPRODUCT((OFFSET('Game Board'!$G$8:$G$31,0,IO$1)&lt;&gt;"")*(OFFSET('Game Board'!$I$8:$I$31,0,IO$1)=$C16)*(OFFSET('Game Board'!$H$8:$H$31,0,IO$1)&gt;OFFSET('Game Board'!$G$8:$G$31,0,IO$1))*1)</f>
        <v>0</v>
      </c>
      <c r="IP16" s="341">
        <f ca="1">SUMPRODUCT((OFFSET('Game Board'!$G$8:$G$31,0,IO$1)&lt;&gt;"")*(OFFSET('Game Board'!$F$8:$F$31,0,IO$1)=$C16)*(OFFSET('Game Board'!$G$8:$G$31,0,IO$1)=OFFSET('Game Board'!$H$8:$H$31,0,IO$1))*1)+SUMPRODUCT((OFFSET('Game Board'!$G$8:$G$31,0,IO$1)&lt;&gt;"")*(OFFSET('Game Board'!$I$8:$I$31,0,IO$1)=$C16)*(OFFSET('Game Board'!$G$8:$G$31,0,IO$1)=OFFSET('Game Board'!$H$8:$H$31,0,IO$1))*1)</f>
        <v>0</v>
      </c>
      <c r="IQ16" s="341">
        <f ca="1">SUMPRODUCT((OFFSET('Game Board'!$G$8:$G$31,0,IO$1)&lt;&gt;"")*(OFFSET('Game Board'!$F$8:$F$31,0,IO$1)=$C16)*(OFFSET('Game Board'!$G$8:$G$31,0,IO$1)&lt;OFFSET('Game Board'!$H$8:$H$31,0,IO$1))*1)+SUMPRODUCT((OFFSET('Game Board'!$G$8:$G$31,0,IO$1)&lt;&gt;"")*(OFFSET('Game Board'!$I$8:$I$31,0,IO$1)=$C16)*(OFFSET('Game Board'!$H$8:$H$31,0,IO$1)&lt;OFFSET('Game Board'!$G$8:$G$31,0,IO$1))*1)</f>
        <v>0</v>
      </c>
      <c r="IR16" s="341">
        <f ca="1">SUMIF(OFFSET('Game Board'!$F$8:$F$31,0,IO$1),$C16,OFFSET('Game Board'!$G$8:$G$31,0,IO$1))+SUMIF(OFFSET('Game Board'!$I$8:$I$31,0,IO$1),$C16,OFFSET('Game Board'!$H$8:$H$31,0,IO$1))</f>
        <v>0</v>
      </c>
      <c r="IS16" s="341">
        <f ca="1">SUMIF(OFFSET('Game Board'!$F$8:$F$31,0,IO$1),$C16,OFFSET('Game Board'!$H$8:$H$31,0,IO$1))+SUMIF(OFFSET('Game Board'!$I$8:$I$31,0,IO$1),$C16,OFFSET('Game Board'!$G$8:$G$31,0,IO$1))</f>
        <v>0</v>
      </c>
      <c r="IT16" s="341">
        <f t="shared" ca="1" si="27"/>
        <v>0</v>
      </c>
      <c r="IU16" s="341">
        <f t="shared" ca="1" si="28"/>
        <v>0</v>
      </c>
      <c r="IV16" s="341">
        <f t="shared" ca="1" si="251"/>
        <v>4</v>
      </c>
      <c r="IW16" s="341">
        <f>'Tournament Setup'!$F18</f>
        <v>0</v>
      </c>
      <c r="IX16" s="341">
        <f t="shared" ref="IX16" ca="1" si="2071">RANK(IU16,IU16:IU19)</f>
        <v>1</v>
      </c>
      <c r="IY16" s="341">
        <f t="shared" ref="IY16" ca="1" si="2072">SUMPRODUCT((IX16:IX19=IX16)*(IT16:IT19&gt;IT16)*1)</f>
        <v>0</v>
      </c>
      <c r="IZ16" s="341">
        <f t="shared" ca="1" si="31"/>
        <v>1</v>
      </c>
      <c r="JA16" s="341">
        <f t="shared" ref="JA16" ca="1" si="2073">SUMPRODUCT((IX16:IX19=IX16)*(IT16:IT19=IT16)*(IR16:IR19&gt;IR16)*1)</f>
        <v>0</v>
      </c>
      <c r="JB16" s="341">
        <f t="shared" ca="1" si="33"/>
        <v>1</v>
      </c>
      <c r="JC16" s="341">
        <f t="shared" ref="JC16" ca="1" si="2074">RANK(JB16,JB16:JB19,1)+COUNTIF(JB16:JB16,JB16)-1</f>
        <v>1</v>
      </c>
      <c r="JD16" s="341">
        <v>1</v>
      </c>
      <c r="JE16" s="341" t="str">
        <f t="shared" ref="JE16" ca="1" si="2075">INDEX(IM16:IM19,MATCH(JD16,JC16:JC19,0),0)</f>
        <v>Japan</v>
      </c>
      <c r="JF16" s="341">
        <f t="shared" ref="JF16" ca="1" si="2076">INDEX(JB16:JB19,MATCH(JE16,IM16:IM19,0),0)</f>
        <v>1</v>
      </c>
      <c r="JG16" s="341" t="str">
        <f t="shared" ref="JG16" ca="1" si="2077">IF(JF17=1,JE16,"")</f>
        <v>Japan</v>
      </c>
      <c r="JJ16" s="341">
        <f ca="1">SUMPRODUCT((OFFSET('Game Board'!$F$8:$F$31,0,IO$1)=JG16)*(OFFSET('Game Board'!$I$8:$I$31,0,IO$1)=JG17)*(OFFSET('Game Board'!$G$8:$G$31,0,IO$1)&gt;OFFSET('Game Board'!$H$8:$H$31,0,IO$1))*1)+SUMPRODUCT((OFFSET('Game Board'!$I$8:$I$31,0,IO$1)=JG16)*(OFFSET('Game Board'!$F$8:$F$31,0,IO$1)=JG17)*(OFFSET('Game Board'!$H$8:$H$31,0,IO$1)&gt;OFFSET('Game Board'!$G$8:$G$31,0,IO$1))*1)+SUMPRODUCT((OFFSET('Game Board'!$F$8:$F$31,0,IO$1)=JG16)*(OFFSET('Game Board'!$I$8:$I$31,0,IO$1)=JG18)*(OFFSET('Game Board'!$G$8:$G$31,0,IO$1)&gt;OFFSET('Game Board'!$H$8:$H$31,0,IO$1))*1)+SUMPRODUCT((OFFSET('Game Board'!$I$8:$I$31,0,IO$1)=JG16)*(OFFSET('Game Board'!$F$8:$F$31,0,IO$1)=JG18)*(OFFSET('Game Board'!$H$8:$H$31,0,IO$1)&gt;OFFSET('Game Board'!$G$8:$G$31,0,IO$1))*1)+SUMPRODUCT((OFFSET('Game Board'!$F$8:$F$31,0,IO$1)=JG16)*(OFFSET('Game Board'!$I$8:$I$31,0,IO$1)=JG19)*(OFFSET('Game Board'!$G$8:$G$31,0,IO$1)&gt;OFFSET('Game Board'!$H$8:$H$31,0,IO$1))*1)+SUMPRODUCT((OFFSET('Game Board'!$I$8:$I$31,0,IO$1)=JG16)*(OFFSET('Game Board'!$F$8:$F$31,0,IO$1)=JG19)*(OFFSET('Game Board'!$H$8:$H$31,0,IO$1)&gt;OFFSET('Game Board'!$G$8:$G$31,0,IO$1))*1)</f>
        <v>0</v>
      </c>
      <c r="JK16" s="341">
        <f ca="1">SUMPRODUCT((OFFSET('Game Board'!$F$8:$F$31,0,IO$1)=JG16)*(OFFSET('Game Board'!$I$8:$I$31,0,IO$1)=JG17)*(OFFSET('Game Board'!$G$8:$G$31,0,IO$1)=OFFSET('Game Board'!$H$8:$H$31,0,IO$1))*1)+SUMPRODUCT((OFFSET('Game Board'!$I$8:$I$31,0,IO$1)=JG16)*(OFFSET('Game Board'!$F$8:$F$31,0,IO$1)=JG17)*(OFFSET('Game Board'!$G$8:$G$31,0,IO$1)=OFFSET('Game Board'!$H$8:$H$31,0,IO$1))*1)+SUMPRODUCT((OFFSET('Game Board'!$F$8:$F$31,0,IO$1)=JG16)*(OFFSET('Game Board'!$I$8:$I$31,0,IO$1)=JG18)*(OFFSET('Game Board'!$G$8:$G$31,0,IO$1)=OFFSET('Game Board'!$H$8:$H$31,0,IO$1))*1)+SUMPRODUCT((OFFSET('Game Board'!$I$8:$I$31,0,IO$1)=JG16)*(OFFSET('Game Board'!$F$8:$F$31,0,IO$1)=JG18)*(OFFSET('Game Board'!$G$8:$G$31,0,IO$1)=OFFSET('Game Board'!$H$8:$H$31,0,IO$1))*1)+SUMPRODUCT((OFFSET('Game Board'!$F$8:$F$31,0,IO$1)=JG16)*(OFFSET('Game Board'!$I$8:$I$31,0,IO$1)=JG19)*(OFFSET('Game Board'!$G$8:$G$31,0,IO$1)=OFFSET('Game Board'!$H$8:$H$31,0,IO$1))*1)+SUMPRODUCT((OFFSET('Game Board'!$I$8:$I$31,0,IO$1)=JG16)*(OFFSET('Game Board'!$F$8:$F$31,0,IO$1)=JG19)*(OFFSET('Game Board'!$G$8:$G$31,0,IO$1)=OFFSET('Game Board'!$H$8:$H$31,0,IO$1))*1)</f>
        <v>3</v>
      </c>
      <c r="JL16" s="341">
        <f ca="1">SUMPRODUCT((OFFSET('Game Board'!$F$8:$F$31,0,IO$1)=JG16)*(OFFSET('Game Board'!$I$8:$I$31,0,IO$1)=JG17)*(OFFSET('Game Board'!$G$8:$G$31,0,IO$1)&lt;OFFSET('Game Board'!$H$8:$H$31,0,IO$1))*1)+SUMPRODUCT((OFFSET('Game Board'!$I$8:$I$31,0,IO$1)=JG16)*(OFFSET('Game Board'!$F$8:$F$31,0,IO$1)=JG17)*(OFFSET('Game Board'!$H$8:$H$31,0,IO$1)&lt;OFFSET('Game Board'!$G$8:$G$31,0,IO$1))*1)+SUMPRODUCT((OFFSET('Game Board'!$F$8:$F$31,0,IO$1)=JG16)*(OFFSET('Game Board'!$I$8:$I$31,0,IO$1)=JG18)*(OFFSET('Game Board'!$G$8:$G$31,0,IO$1)&lt;OFFSET('Game Board'!$H$8:$H$31,0,IO$1))*1)+SUMPRODUCT((OFFSET('Game Board'!$I$8:$I$31,0,IO$1)=JG16)*(OFFSET('Game Board'!$F$8:$F$31,0,IO$1)=JG18)*(OFFSET('Game Board'!$H$8:$H$31,0,IO$1)&lt;OFFSET('Game Board'!$G$8:$G$31,0,IO$1))*1)+SUMPRODUCT((OFFSET('Game Board'!$F$8:$F$31,0,IO$1)=JG16)*(OFFSET('Game Board'!$I$8:$I$31,0,IO$1)=JG19)*(OFFSET('Game Board'!$G$8:$G$31,0,IO$1)&lt;OFFSET('Game Board'!$H$8:$H$31,0,IO$1))*1)+SUMPRODUCT((OFFSET('Game Board'!$I$8:$I$31,0,IO$1)=JG16)*(OFFSET('Game Board'!$F$8:$F$31,0,IO$1)=JG19)*(OFFSET('Game Board'!$H$8:$H$31,0,IO$1)&lt;OFFSET('Game Board'!$G$8:$G$31,0,IO$1))*1)</f>
        <v>0</v>
      </c>
      <c r="JM16" s="341">
        <f ca="1">SUMIFS(OFFSET('Game Board'!$G$8:$G$31,0,IO$1),OFFSET('Game Board'!$F$8:$F$31,0,IO$1),JG16,OFFSET('Game Board'!$I$8:$I$31,0,IO$1),JG17)+SUMIFS(OFFSET('Game Board'!$G$8:$G$31,0,IO$1),OFFSET('Game Board'!$F$8:$F$31,0,IO$1),JG16,OFFSET('Game Board'!$I$8:$I$31,0,IO$1),JG18)+SUMIFS(OFFSET('Game Board'!$G$8:$G$31,0,IO$1),OFFSET('Game Board'!$F$8:$F$31,0,IO$1),JG16,OFFSET('Game Board'!$I$8:$I$31,0,IO$1),JG19)+SUMIFS(OFFSET('Game Board'!$H$8:$H$31,0,IO$1),OFFSET('Game Board'!$I$8:$I$31,0,IO$1),JG16,OFFSET('Game Board'!$F$8:$F$31,0,IO$1),JG17)+SUMIFS(OFFSET('Game Board'!$H$8:$H$31,0,IO$1),OFFSET('Game Board'!$I$8:$I$31,0,IO$1),JG16,OFFSET('Game Board'!$F$8:$F$31,0,IO$1),JG18)+SUMIFS(OFFSET('Game Board'!$H$8:$H$31,0,IO$1),OFFSET('Game Board'!$I$8:$I$31,0,IO$1),JG16,OFFSET('Game Board'!$F$8:$F$31,0,IO$1),JG19)</f>
        <v>0</v>
      </c>
      <c r="JN16" s="341">
        <f ca="1">SUMIFS(OFFSET('Game Board'!$H$8:$H$31,0,IO$1),OFFSET('Game Board'!$F$8:$F$31,0,IO$1),JG16,OFFSET('Game Board'!$I$8:$I$31,0,IO$1),JG17)+SUMIFS(OFFSET('Game Board'!$H$8:$H$31,0,IO$1),OFFSET('Game Board'!$F$8:$F$31,0,IO$1),JG16,OFFSET('Game Board'!$I$8:$I$31,0,IO$1),JG18)+SUMIFS(OFFSET('Game Board'!$H$8:$H$31,0,IO$1),OFFSET('Game Board'!$F$8:$F$31,0,IO$1),JG16,OFFSET('Game Board'!$I$8:$I$31,0,IO$1),JG19)+SUMIFS(OFFSET('Game Board'!$G$8:$G$31,0,IO$1),OFFSET('Game Board'!$I$8:$I$31,0,IO$1),JG16,OFFSET('Game Board'!$F$8:$F$31,0,IO$1),JG17)+SUMIFS(OFFSET('Game Board'!$G$8:$G$31,0,IO$1),OFFSET('Game Board'!$I$8:$I$31,0,IO$1),JG16,OFFSET('Game Board'!$F$8:$F$31,0,IO$1),JG18)+SUMIFS(OFFSET('Game Board'!$G$8:$G$31,0,IO$1),OFFSET('Game Board'!$I$8:$I$31,0,IO$1),JG16,OFFSET('Game Board'!$F$8:$F$31,0,IO$1),JG19)</f>
        <v>0</v>
      </c>
      <c r="JO16" s="341">
        <f t="shared" ca="1" si="38"/>
        <v>0</v>
      </c>
      <c r="JP16" s="341">
        <f t="shared" ca="1" si="39"/>
        <v>3</v>
      </c>
      <c r="JQ16" s="341">
        <f t="shared" ref="JQ16" ca="1" si="2078">IF(JG16&lt;&gt;"",SUMPRODUCT((JF16:JF19=JF16)*(JP16:JP19&gt;JP16)*1),0)</f>
        <v>0</v>
      </c>
      <c r="JR16" s="341">
        <f t="shared" ref="JR16" ca="1" si="2079">IF(JG16&lt;&gt;"",SUMPRODUCT((JQ16:JQ19=JQ16)*(JO16:JO19&gt;JO16)*1),0)</f>
        <v>0</v>
      </c>
      <c r="JS16" s="341">
        <f t="shared" ca="1" si="42"/>
        <v>0</v>
      </c>
      <c r="JT16" s="341">
        <f t="shared" ref="JT16" ca="1" si="2080">IF(JG16&lt;&gt;"",SUMPRODUCT((JS16:JS19=JS16)*(JQ16:JQ19=JQ16)*(JM16:JM19&gt;JM16)*1),0)</f>
        <v>0</v>
      </c>
      <c r="JU16" s="341">
        <f t="shared" ca="1" si="44"/>
        <v>1</v>
      </c>
      <c r="JV16" s="341">
        <v>0</v>
      </c>
      <c r="JW16" s="341">
        <v>0</v>
      </c>
      <c r="JX16" s="341">
        <v>0</v>
      </c>
      <c r="JY16" s="341">
        <v>0</v>
      </c>
      <c r="JZ16" s="341">
        <v>0</v>
      </c>
      <c r="KA16" s="341">
        <f t="shared" si="263"/>
        <v>0</v>
      </c>
      <c r="KB16" s="341">
        <f t="shared" si="264"/>
        <v>0</v>
      </c>
      <c r="KC16" s="341">
        <v>0</v>
      </c>
      <c r="KD16" s="341">
        <v>0</v>
      </c>
      <c r="KE16" s="341">
        <f t="shared" si="267"/>
        <v>0</v>
      </c>
      <c r="KF16" s="341">
        <v>0</v>
      </c>
      <c r="KG16" s="341">
        <f t="shared" ca="1" si="45"/>
        <v>1</v>
      </c>
      <c r="KH16" s="341">
        <v>0</v>
      </c>
      <c r="KI16" s="341">
        <v>0</v>
      </c>
      <c r="KJ16" s="341">
        <v>0</v>
      </c>
      <c r="KK16" s="341">
        <v>0</v>
      </c>
      <c r="KL16" s="341">
        <v>0</v>
      </c>
      <c r="KM16" s="341">
        <v>0</v>
      </c>
      <c r="KN16" s="341">
        <v>0</v>
      </c>
      <c r="KO16" s="341">
        <v>0</v>
      </c>
      <c r="KP16" s="341">
        <v>0</v>
      </c>
      <c r="KQ16" s="341">
        <v>0</v>
      </c>
      <c r="KR16" s="341">
        <v>0</v>
      </c>
      <c r="KS16" s="341">
        <f t="shared" ca="1" si="46"/>
        <v>1</v>
      </c>
      <c r="KT16" s="341">
        <f t="shared" ref="KT16" ca="1" si="2081">SUMPRODUCT((KS16:KS19=KS16)*(IV16:IV19&gt;IV16)*1)</f>
        <v>0</v>
      </c>
      <c r="KU16" s="341">
        <f t="shared" ca="1" si="48"/>
        <v>1</v>
      </c>
      <c r="KV16" s="341" t="str">
        <f t="shared" si="270"/>
        <v>Japan</v>
      </c>
      <c r="KW16" s="341">
        <f t="shared" ca="1" si="49"/>
        <v>0</v>
      </c>
      <c r="KX16" s="341">
        <f ca="1">SUMPRODUCT((OFFSET('Game Board'!$G$8:$G$31,0,KX$1)&lt;&gt;"")*(OFFSET('Game Board'!$F$8:$F$31,0,KX$1)=$C16)*(OFFSET('Game Board'!$G$8:$G$31,0,KX$1)&gt;OFFSET('Game Board'!$H$8:$H$31,0,KX$1))*1)+SUMPRODUCT((OFFSET('Game Board'!$G$8:$G$31,0,KX$1)&lt;&gt;"")*(OFFSET('Game Board'!$I$8:$I$31,0,KX$1)=$C16)*(OFFSET('Game Board'!$H$8:$H$31,0,KX$1)&gt;OFFSET('Game Board'!$G$8:$G$31,0,KX$1))*1)</f>
        <v>0</v>
      </c>
      <c r="KY16" s="341">
        <f ca="1">SUMPRODUCT((OFFSET('Game Board'!$G$8:$G$31,0,KX$1)&lt;&gt;"")*(OFFSET('Game Board'!$F$8:$F$31,0,KX$1)=$C16)*(OFFSET('Game Board'!$G$8:$G$31,0,KX$1)=OFFSET('Game Board'!$H$8:$H$31,0,KX$1))*1)+SUMPRODUCT((OFFSET('Game Board'!$G$8:$G$31,0,KX$1)&lt;&gt;"")*(OFFSET('Game Board'!$I$8:$I$31,0,KX$1)=$C16)*(OFFSET('Game Board'!$G$8:$G$31,0,KX$1)=OFFSET('Game Board'!$H$8:$H$31,0,KX$1))*1)</f>
        <v>0</v>
      </c>
      <c r="KZ16" s="341">
        <f ca="1">SUMPRODUCT((OFFSET('Game Board'!$G$8:$G$31,0,KX$1)&lt;&gt;"")*(OFFSET('Game Board'!$F$8:$F$31,0,KX$1)=$C16)*(OFFSET('Game Board'!$G$8:$G$31,0,KX$1)&lt;OFFSET('Game Board'!$H$8:$H$31,0,KX$1))*1)+SUMPRODUCT((OFFSET('Game Board'!$G$8:$G$31,0,KX$1)&lt;&gt;"")*(OFFSET('Game Board'!$I$8:$I$31,0,KX$1)=$C16)*(OFFSET('Game Board'!$H$8:$H$31,0,KX$1)&lt;OFFSET('Game Board'!$G$8:$G$31,0,KX$1))*1)</f>
        <v>0</v>
      </c>
      <c r="LA16" s="341">
        <f ca="1">SUMIF(OFFSET('Game Board'!$F$8:$F$31,0,KX$1),$C16,OFFSET('Game Board'!$G$8:$G$31,0,KX$1))+SUMIF(OFFSET('Game Board'!$I$8:$I$31,0,KX$1),$C16,OFFSET('Game Board'!$H$8:$H$31,0,KX$1))</f>
        <v>0</v>
      </c>
      <c r="LB16" s="341">
        <f ca="1">SUMIF(OFFSET('Game Board'!$F$8:$F$31,0,KX$1),$C16,OFFSET('Game Board'!$H$8:$H$31,0,KX$1))+SUMIF(OFFSET('Game Board'!$I$8:$I$31,0,KX$1),$C16,OFFSET('Game Board'!$G$8:$G$31,0,KX$1))</f>
        <v>0</v>
      </c>
      <c r="LC16" s="341">
        <f t="shared" ca="1" si="50"/>
        <v>0</v>
      </c>
      <c r="LD16" s="341">
        <f t="shared" ca="1" si="51"/>
        <v>0</v>
      </c>
      <c r="LE16" s="341">
        <f t="shared" ca="1" si="271"/>
        <v>4</v>
      </c>
      <c r="LF16" s="341">
        <f>'Tournament Setup'!$F18</f>
        <v>0</v>
      </c>
      <c r="LG16" s="341">
        <f t="shared" ref="LG16" ca="1" si="2082">RANK(LD16,LD16:LD19)</f>
        <v>1</v>
      </c>
      <c r="LH16" s="341">
        <f t="shared" ref="LH16" ca="1" si="2083">SUMPRODUCT((LG16:LG19=LG16)*(LC16:LC19&gt;LC16)*1)</f>
        <v>0</v>
      </c>
      <c r="LI16" s="341">
        <f t="shared" ca="1" si="54"/>
        <v>1</v>
      </c>
      <c r="LJ16" s="341">
        <f t="shared" ref="LJ16" ca="1" si="2084">SUMPRODUCT((LG16:LG19=LG16)*(LC16:LC19=LC16)*(LA16:LA19&gt;LA16)*1)</f>
        <v>0</v>
      </c>
      <c r="LK16" s="341">
        <f t="shared" ca="1" si="56"/>
        <v>1</v>
      </c>
      <c r="LL16" s="341">
        <f t="shared" ref="LL16" ca="1" si="2085">RANK(LK16,LK16:LK19,1)+COUNTIF(LK16:LK16,LK16)-1</f>
        <v>1</v>
      </c>
      <c r="LM16" s="341">
        <v>1</v>
      </c>
      <c r="LN16" s="341" t="str">
        <f t="shared" ref="LN16" ca="1" si="2086">INDEX(KV16:KV19,MATCH(LM16,LL16:LL19,0),0)</f>
        <v>Japan</v>
      </c>
      <c r="LO16" s="341">
        <f t="shared" ref="LO16" ca="1" si="2087">INDEX(LK16:LK19,MATCH(LN16,KV16:KV19,0),0)</f>
        <v>1</v>
      </c>
      <c r="LP16" s="341" t="str">
        <f t="shared" ref="LP16" ca="1" si="2088">IF(LO17=1,LN16,"")</f>
        <v>Japan</v>
      </c>
      <c r="LS16" s="341">
        <f ca="1">SUMPRODUCT((OFFSET('Game Board'!$F$8:$F$31,0,KX$1)=LP16)*(OFFSET('Game Board'!$I$8:$I$31,0,KX$1)=LP17)*(OFFSET('Game Board'!$G$8:$G$31,0,KX$1)&gt;OFFSET('Game Board'!$H$8:$H$31,0,KX$1))*1)+SUMPRODUCT((OFFSET('Game Board'!$I$8:$I$31,0,KX$1)=LP16)*(OFFSET('Game Board'!$F$8:$F$31,0,KX$1)=LP17)*(OFFSET('Game Board'!$H$8:$H$31,0,KX$1)&gt;OFFSET('Game Board'!$G$8:$G$31,0,KX$1))*1)+SUMPRODUCT((OFFSET('Game Board'!$F$8:$F$31,0,KX$1)=LP16)*(OFFSET('Game Board'!$I$8:$I$31,0,KX$1)=LP18)*(OFFSET('Game Board'!$G$8:$G$31,0,KX$1)&gt;OFFSET('Game Board'!$H$8:$H$31,0,KX$1))*1)+SUMPRODUCT((OFFSET('Game Board'!$I$8:$I$31,0,KX$1)=LP16)*(OFFSET('Game Board'!$F$8:$F$31,0,KX$1)=LP18)*(OFFSET('Game Board'!$H$8:$H$31,0,KX$1)&gt;OFFSET('Game Board'!$G$8:$G$31,0,KX$1))*1)+SUMPRODUCT((OFFSET('Game Board'!$F$8:$F$31,0,KX$1)=LP16)*(OFFSET('Game Board'!$I$8:$I$31,0,KX$1)=LP19)*(OFFSET('Game Board'!$G$8:$G$31,0,KX$1)&gt;OFFSET('Game Board'!$H$8:$H$31,0,KX$1))*1)+SUMPRODUCT((OFFSET('Game Board'!$I$8:$I$31,0,KX$1)=LP16)*(OFFSET('Game Board'!$F$8:$F$31,0,KX$1)=LP19)*(OFFSET('Game Board'!$H$8:$H$31,0,KX$1)&gt;OFFSET('Game Board'!$G$8:$G$31,0,KX$1))*1)</f>
        <v>0</v>
      </c>
      <c r="LT16" s="341">
        <f ca="1">SUMPRODUCT((OFFSET('Game Board'!$F$8:$F$31,0,KX$1)=LP16)*(OFFSET('Game Board'!$I$8:$I$31,0,KX$1)=LP17)*(OFFSET('Game Board'!$G$8:$G$31,0,KX$1)=OFFSET('Game Board'!$H$8:$H$31,0,KX$1))*1)+SUMPRODUCT((OFFSET('Game Board'!$I$8:$I$31,0,KX$1)=LP16)*(OFFSET('Game Board'!$F$8:$F$31,0,KX$1)=LP17)*(OFFSET('Game Board'!$G$8:$G$31,0,KX$1)=OFFSET('Game Board'!$H$8:$H$31,0,KX$1))*1)+SUMPRODUCT((OFFSET('Game Board'!$F$8:$F$31,0,KX$1)=LP16)*(OFFSET('Game Board'!$I$8:$I$31,0,KX$1)=LP18)*(OFFSET('Game Board'!$G$8:$G$31,0,KX$1)=OFFSET('Game Board'!$H$8:$H$31,0,KX$1))*1)+SUMPRODUCT((OFFSET('Game Board'!$I$8:$I$31,0,KX$1)=LP16)*(OFFSET('Game Board'!$F$8:$F$31,0,KX$1)=LP18)*(OFFSET('Game Board'!$G$8:$G$31,0,KX$1)=OFFSET('Game Board'!$H$8:$H$31,0,KX$1))*1)+SUMPRODUCT((OFFSET('Game Board'!$F$8:$F$31,0,KX$1)=LP16)*(OFFSET('Game Board'!$I$8:$I$31,0,KX$1)=LP19)*(OFFSET('Game Board'!$G$8:$G$31,0,KX$1)=OFFSET('Game Board'!$H$8:$H$31,0,KX$1))*1)+SUMPRODUCT((OFFSET('Game Board'!$I$8:$I$31,0,KX$1)=LP16)*(OFFSET('Game Board'!$F$8:$F$31,0,KX$1)=LP19)*(OFFSET('Game Board'!$G$8:$G$31,0,KX$1)=OFFSET('Game Board'!$H$8:$H$31,0,KX$1))*1)</f>
        <v>3</v>
      </c>
      <c r="LU16" s="341">
        <f ca="1">SUMPRODUCT((OFFSET('Game Board'!$F$8:$F$31,0,KX$1)=LP16)*(OFFSET('Game Board'!$I$8:$I$31,0,KX$1)=LP17)*(OFFSET('Game Board'!$G$8:$G$31,0,KX$1)&lt;OFFSET('Game Board'!$H$8:$H$31,0,KX$1))*1)+SUMPRODUCT((OFFSET('Game Board'!$I$8:$I$31,0,KX$1)=LP16)*(OFFSET('Game Board'!$F$8:$F$31,0,KX$1)=LP17)*(OFFSET('Game Board'!$H$8:$H$31,0,KX$1)&lt;OFFSET('Game Board'!$G$8:$G$31,0,KX$1))*1)+SUMPRODUCT((OFFSET('Game Board'!$F$8:$F$31,0,KX$1)=LP16)*(OFFSET('Game Board'!$I$8:$I$31,0,KX$1)=LP18)*(OFFSET('Game Board'!$G$8:$G$31,0,KX$1)&lt;OFFSET('Game Board'!$H$8:$H$31,0,KX$1))*1)+SUMPRODUCT((OFFSET('Game Board'!$I$8:$I$31,0,KX$1)=LP16)*(OFFSET('Game Board'!$F$8:$F$31,0,KX$1)=LP18)*(OFFSET('Game Board'!$H$8:$H$31,0,KX$1)&lt;OFFSET('Game Board'!$G$8:$G$31,0,KX$1))*1)+SUMPRODUCT((OFFSET('Game Board'!$F$8:$F$31,0,KX$1)=LP16)*(OFFSET('Game Board'!$I$8:$I$31,0,KX$1)=LP19)*(OFFSET('Game Board'!$G$8:$G$31,0,KX$1)&lt;OFFSET('Game Board'!$H$8:$H$31,0,KX$1))*1)+SUMPRODUCT((OFFSET('Game Board'!$I$8:$I$31,0,KX$1)=LP16)*(OFFSET('Game Board'!$F$8:$F$31,0,KX$1)=LP19)*(OFFSET('Game Board'!$H$8:$H$31,0,KX$1)&lt;OFFSET('Game Board'!$G$8:$G$31,0,KX$1))*1)</f>
        <v>0</v>
      </c>
      <c r="LV16" s="341">
        <f ca="1">SUMIFS(OFFSET('Game Board'!$G$8:$G$31,0,KX$1),OFFSET('Game Board'!$F$8:$F$31,0,KX$1),LP16,OFFSET('Game Board'!$I$8:$I$31,0,KX$1),LP17)+SUMIFS(OFFSET('Game Board'!$G$8:$G$31,0,KX$1),OFFSET('Game Board'!$F$8:$F$31,0,KX$1),LP16,OFFSET('Game Board'!$I$8:$I$31,0,KX$1),LP18)+SUMIFS(OFFSET('Game Board'!$G$8:$G$31,0,KX$1),OFFSET('Game Board'!$F$8:$F$31,0,KX$1),LP16,OFFSET('Game Board'!$I$8:$I$31,0,KX$1),LP19)+SUMIFS(OFFSET('Game Board'!$H$8:$H$31,0,KX$1),OFFSET('Game Board'!$I$8:$I$31,0,KX$1),LP16,OFFSET('Game Board'!$F$8:$F$31,0,KX$1),LP17)+SUMIFS(OFFSET('Game Board'!$H$8:$H$31,0,KX$1),OFFSET('Game Board'!$I$8:$I$31,0,KX$1),LP16,OFFSET('Game Board'!$F$8:$F$31,0,KX$1),LP18)+SUMIFS(OFFSET('Game Board'!$H$8:$H$31,0,KX$1),OFFSET('Game Board'!$I$8:$I$31,0,KX$1),LP16,OFFSET('Game Board'!$F$8:$F$31,0,KX$1),LP19)</f>
        <v>0</v>
      </c>
      <c r="LW16" s="341">
        <f ca="1">SUMIFS(OFFSET('Game Board'!$H$8:$H$31,0,KX$1),OFFSET('Game Board'!$F$8:$F$31,0,KX$1),LP16,OFFSET('Game Board'!$I$8:$I$31,0,KX$1),LP17)+SUMIFS(OFFSET('Game Board'!$H$8:$H$31,0,KX$1),OFFSET('Game Board'!$F$8:$F$31,0,KX$1),LP16,OFFSET('Game Board'!$I$8:$I$31,0,KX$1),LP18)+SUMIFS(OFFSET('Game Board'!$H$8:$H$31,0,KX$1),OFFSET('Game Board'!$F$8:$F$31,0,KX$1),LP16,OFFSET('Game Board'!$I$8:$I$31,0,KX$1),LP19)+SUMIFS(OFFSET('Game Board'!$G$8:$G$31,0,KX$1),OFFSET('Game Board'!$I$8:$I$31,0,KX$1),LP16,OFFSET('Game Board'!$F$8:$F$31,0,KX$1),LP17)+SUMIFS(OFFSET('Game Board'!$G$8:$G$31,0,KX$1),OFFSET('Game Board'!$I$8:$I$31,0,KX$1),LP16,OFFSET('Game Board'!$F$8:$F$31,0,KX$1),LP18)+SUMIFS(OFFSET('Game Board'!$G$8:$G$31,0,KX$1),OFFSET('Game Board'!$I$8:$I$31,0,KX$1),LP16,OFFSET('Game Board'!$F$8:$F$31,0,KX$1),LP19)</f>
        <v>0</v>
      </c>
      <c r="LX16" s="341">
        <f t="shared" ca="1" si="61"/>
        <v>0</v>
      </c>
      <c r="LY16" s="341">
        <f t="shared" ca="1" si="62"/>
        <v>3</v>
      </c>
      <c r="LZ16" s="341">
        <f t="shared" ref="LZ16" ca="1" si="2089">IF(LP16&lt;&gt;"",SUMPRODUCT((LO16:LO19=LO16)*(LY16:LY19&gt;LY16)*1),0)</f>
        <v>0</v>
      </c>
      <c r="MA16" s="341">
        <f t="shared" ref="MA16" ca="1" si="2090">IF(LP16&lt;&gt;"",SUMPRODUCT((LZ16:LZ19=LZ16)*(LX16:LX19&gt;LX16)*1),0)</f>
        <v>0</v>
      </c>
      <c r="MB16" s="341">
        <f t="shared" ca="1" si="65"/>
        <v>0</v>
      </c>
      <c r="MC16" s="341">
        <f t="shared" ref="MC16" ca="1" si="2091">IF(LP16&lt;&gt;"",SUMPRODUCT((MB16:MB19=MB16)*(LZ16:LZ19=LZ16)*(LV16:LV19&gt;LV16)*1),0)</f>
        <v>0</v>
      </c>
      <c r="MD16" s="341">
        <f t="shared" ca="1" si="67"/>
        <v>1</v>
      </c>
      <c r="ME16" s="341">
        <v>0</v>
      </c>
      <c r="MF16" s="341">
        <v>0</v>
      </c>
      <c r="MG16" s="341">
        <v>0</v>
      </c>
      <c r="MH16" s="341">
        <v>0</v>
      </c>
      <c r="MI16" s="341">
        <v>0</v>
      </c>
      <c r="MJ16" s="341">
        <f t="shared" si="283"/>
        <v>0</v>
      </c>
      <c r="MK16" s="341">
        <f t="shared" si="284"/>
        <v>0</v>
      </c>
      <c r="ML16" s="341">
        <v>0</v>
      </c>
      <c r="MM16" s="341">
        <v>0</v>
      </c>
      <c r="MN16" s="341">
        <f t="shared" si="287"/>
        <v>0</v>
      </c>
      <c r="MO16" s="341">
        <v>0</v>
      </c>
      <c r="MP16" s="341">
        <f t="shared" ca="1" si="68"/>
        <v>1</v>
      </c>
      <c r="MQ16" s="341">
        <v>0</v>
      </c>
      <c r="MR16" s="341">
        <v>0</v>
      </c>
      <c r="MS16" s="341">
        <v>0</v>
      </c>
      <c r="MT16" s="341">
        <v>0</v>
      </c>
      <c r="MU16" s="341">
        <v>0</v>
      </c>
      <c r="MV16" s="341">
        <v>0</v>
      </c>
      <c r="MW16" s="341">
        <v>0</v>
      </c>
      <c r="MX16" s="341">
        <v>0</v>
      </c>
      <c r="MY16" s="341">
        <v>0</v>
      </c>
      <c r="MZ16" s="341">
        <v>0</v>
      </c>
      <c r="NA16" s="341">
        <v>0</v>
      </c>
      <c r="NB16" s="341">
        <f t="shared" ca="1" si="69"/>
        <v>1</v>
      </c>
      <c r="NC16" s="341">
        <f t="shared" ref="NC16" ca="1" si="2092">SUMPRODUCT((NB16:NB19=NB16)*(LE16:LE19&gt;LE16)*1)</f>
        <v>0</v>
      </c>
      <c r="ND16" s="341">
        <f t="shared" ca="1" si="71"/>
        <v>1</v>
      </c>
      <c r="NE16" s="341" t="str">
        <f t="shared" si="290"/>
        <v>Japan</v>
      </c>
      <c r="NF16" s="341">
        <f t="shared" ca="1" si="72"/>
        <v>0</v>
      </c>
      <c r="NG16" s="341">
        <f ca="1">SUMPRODUCT((OFFSET('Game Board'!$G$8:$G$31,0,NG$1)&lt;&gt;"")*(OFFSET('Game Board'!$F$8:$F$31,0,NG$1)=$C16)*(OFFSET('Game Board'!$G$8:$G$31,0,NG$1)&gt;OFFSET('Game Board'!$H$8:$H$31,0,NG$1))*1)+SUMPRODUCT((OFFSET('Game Board'!$G$8:$G$31,0,NG$1)&lt;&gt;"")*(OFFSET('Game Board'!$I$8:$I$31,0,NG$1)=$C16)*(OFFSET('Game Board'!$H$8:$H$31,0,NG$1)&gt;OFFSET('Game Board'!$G$8:$G$31,0,NG$1))*1)</f>
        <v>0</v>
      </c>
      <c r="NH16" s="341">
        <f ca="1">SUMPRODUCT((OFFSET('Game Board'!$G$8:$G$31,0,NG$1)&lt;&gt;"")*(OFFSET('Game Board'!$F$8:$F$31,0,NG$1)=$C16)*(OFFSET('Game Board'!$G$8:$G$31,0,NG$1)=OFFSET('Game Board'!$H$8:$H$31,0,NG$1))*1)+SUMPRODUCT((OFFSET('Game Board'!$G$8:$G$31,0,NG$1)&lt;&gt;"")*(OFFSET('Game Board'!$I$8:$I$31,0,NG$1)=$C16)*(OFFSET('Game Board'!$G$8:$G$31,0,NG$1)=OFFSET('Game Board'!$H$8:$H$31,0,NG$1))*1)</f>
        <v>0</v>
      </c>
      <c r="NI16" s="341">
        <f ca="1">SUMPRODUCT((OFFSET('Game Board'!$G$8:$G$31,0,NG$1)&lt;&gt;"")*(OFFSET('Game Board'!$F$8:$F$31,0,NG$1)=$C16)*(OFFSET('Game Board'!$G$8:$G$31,0,NG$1)&lt;OFFSET('Game Board'!$H$8:$H$31,0,NG$1))*1)+SUMPRODUCT((OFFSET('Game Board'!$G$8:$G$31,0,NG$1)&lt;&gt;"")*(OFFSET('Game Board'!$I$8:$I$31,0,NG$1)=$C16)*(OFFSET('Game Board'!$H$8:$H$31,0,NG$1)&lt;OFFSET('Game Board'!$G$8:$G$31,0,NG$1))*1)</f>
        <v>0</v>
      </c>
      <c r="NJ16" s="341">
        <f ca="1">SUMIF(OFFSET('Game Board'!$F$8:$F$31,0,NG$1),$C16,OFFSET('Game Board'!$G$8:$G$31,0,NG$1))+SUMIF(OFFSET('Game Board'!$I$8:$I$31,0,NG$1),$C16,OFFSET('Game Board'!$H$8:$H$31,0,NG$1))</f>
        <v>0</v>
      </c>
      <c r="NK16" s="341">
        <f ca="1">SUMIF(OFFSET('Game Board'!$F$8:$F$31,0,NG$1),$C16,OFFSET('Game Board'!$H$8:$H$31,0,NG$1))+SUMIF(OFFSET('Game Board'!$I$8:$I$31,0,NG$1),$C16,OFFSET('Game Board'!$G$8:$G$31,0,NG$1))</f>
        <v>0</v>
      </c>
      <c r="NL16" s="341">
        <f t="shared" ca="1" si="73"/>
        <v>0</v>
      </c>
      <c r="NM16" s="341">
        <f t="shared" ca="1" si="74"/>
        <v>0</v>
      </c>
      <c r="NN16" s="341">
        <f t="shared" ca="1" si="291"/>
        <v>4</v>
      </c>
      <c r="NO16" s="341">
        <f>'Tournament Setup'!$F18</f>
        <v>0</v>
      </c>
      <c r="NP16" s="341">
        <f t="shared" ref="NP16" ca="1" si="2093">RANK(NM16,NM16:NM19)</f>
        <v>1</v>
      </c>
      <c r="NQ16" s="341">
        <f t="shared" ref="NQ16" ca="1" si="2094">SUMPRODUCT((NP16:NP19=NP16)*(NL16:NL19&gt;NL16)*1)</f>
        <v>0</v>
      </c>
      <c r="NR16" s="341">
        <f t="shared" ca="1" si="77"/>
        <v>1</v>
      </c>
      <c r="NS16" s="341">
        <f t="shared" ref="NS16" ca="1" si="2095">SUMPRODUCT((NP16:NP19=NP16)*(NL16:NL19=NL16)*(NJ16:NJ19&gt;NJ16)*1)</f>
        <v>0</v>
      </c>
      <c r="NT16" s="341">
        <f t="shared" ca="1" si="79"/>
        <v>1</v>
      </c>
      <c r="NU16" s="341">
        <f t="shared" ref="NU16" ca="1" si="2096">RANK(NT16,NT16:NT19,1)+COUNTIF(NT16:NT16,NT16)-1</f>
        <v>1</v>
      </c>
      <c r="NV16" s="341">
        <v>1</v>
      </c>
      <c r="NW16" s="341" t="str">
        <f t="shared" ref="NW16" ca="1" si="2097">INDEX(NE16:NE19,MATCH(NV16,NU16:NU19,0),0)</f>
        <v>Japan</v>
      </c>
      <c r="NX16" s="341">
        <f t="shared" ref="NX16" ca="1" si="2098">INDEX(NT16:NT19,MATCH(NW16,NE16:NE19,0),0)</f>
        <v>1</v>
      </c>
      <c r="NY16" s="341" t="str">
        <f t="shared" ref="NY16" ca="1" si="2099">IF(NX17=1,NW16,"")</f>
        <v>Japan</v>
      </c>
      <c r="OB16" s="341">
        <f ca="1">SUMPRODUCT((OFFSET('Game Board'!$F$8:$F$31,0,NG$1)=NY16)*(OFFSET('Game Board'!$I$8:$I$31,0,NG$1)=NY17)*(OFFSET('Game Board'!$G$8:$G$31,0,NG$1)&gt;OFFSET('Game Board'!$H$8:$H$31,0,NG$1))*1)+SUMPRODUCT((OFFSET('Game Board'!$I$8:$I$31,0,NG$1)=NY16)*(OFFSET('Game Board'!$F$8:$F$31,0,NG$1)=NY17)*(OFFSET('Game Board'!$H$8:$H$31,0,NG$1)&gt;OFFSET('Game Board'!$G$8:$G$31,0,NG$1))*1)+SUMPRODUCT((OFFSET('Game Board'!$F$8:$F$31,0,NG$1)=NY16)*(OFFSET('Game Board'!$I$8:$I$31,0,NG$1)=NY18)*(OFFSET('Game Board'!$G$8:$G$31,0,NG$1)&gt;OFFSET('Game Board'!$H$8:$H$31,0,NG$1))*1)+SUMPRODUCT((OFFSET('Game Board'!$I$8:$I$31,0,NG$1)=NY16)*(OFFSET('Game Board'!$F$8:$F$31,0,NG$1)=NY18)*(OFFSET('Game Board'!$H$8:$H$31,0,NG$1)&gt;OFFSET('Game Board'!$G$8:$G$31,0,NG$1))*1)+SUMPRODUCT((OFFSET('Game Board'!$F$8:$F$31,0,NG$1)=NY16)*(OFFSET('Game Board'!$I$8:$I$31,0,NG$1)=NY19)*(OFFSET('Game Board'!$G$8:$G$31,0,NG$1)&gt;OFFSET('Game Board'!$H$8:$H$31,0,NG$1))*1)+SUMPRODUCT((OFFSET('Game Board'!$I$8:$I$31,0,NG$1)=NY16)*(OFFSET('Game Board'!$F$8:$F$31,0,NG$1)=NY19)*(OFFSET('Game Board'!$H$8:$H$31,0,NG$1)&gt;OFFSET('Game Board'!$G$8:$G$31,0,NG$1))*1)</f>
        <v>0</v>
      </c>
      <c r="OC16" s="341">
        <f ca="1">SUMPRODUCT((OFFSET('Game Board'!$F$8:$F$31,0,NG$1)=NY16)*(OFFSET('Game Board'!$I$8:$I$31,0,NG$1)=NY17)*(OFFSET('Game Board'!$G$8:$G$31,0,NG$1)=OFFSET('Game Board'!$H$8:$H$31,0,NG$1))*1)+SUMPRODUCT((OFFSET('Game Board'!$I$8:$I$31,0,NG$1)=NY16)*(OFFSET('Game Board'!$F$8:$F$31,0,NG$1)=NY17)*(OFFSET('Game Board'!$G$8:$G$31,0,NG$1)=OFFSET('Game Board'!$H$8:$H$31,0,NG$1))*1)+SUMPRODUCT((OFFSET('Game Board'!$F$8:$F$31,0,NG$1)=NY16)*(OFFSET('Game Board'!$I$8:$I$31,0,NG$1)=NY18)*(OFFSET('Game Board'!$G$8:$G$31,0,NG$1)=OFFSET('Game Board'!$H$8:$H$31,0,NG$1))*1)+SUMPRODUCT((OFFSET('Game Board'!$I$8:$I$31,0,NG$1)=NY16)*(OFFSET('Game Board'!$F$8:$F$31,0,NG$1)=NY18)*(OFFSET('Game Board'!$G$8:$G$31,0,NG$1)=OFFSET('Game Board'!$H$8:$H$31,0,NG$1))*1)+SUMPRODUCT((OFFSET('Game Board'!$F$8:$F$31,0,NG$1)=NY16)*(OFFSET('Game Board'!$I$8:$I$31,0,NG$1)=NY19)*(OFFSET('Game Board'!$G$8:$G$31,0,NG$1)=OFFSET('Game Board'!$H$8:$H$31,0,NG$1))*1)+SUMPRODUCT((OFFSET('Game Board'!$I$8:$I$31,0,NG$1)=NY16)*(OFFSET('Game Board'!$F$8:$F$31,0,NG$1)=NY19)*(OFFSET('Game Board'!$G$8:$G$31,0,NG$1)=OFFSET('Game Board'!$H$8:$H$31,0,NG$1))*1)</f>
        <v>3</v>
      </c>
      <c r="OD16" s="341">
        <f ca="1">SUMPRODUCT((OFFSET('Game Board'!$F$8:$F$31,0,NG$1)=NY16)*(OFFSET('Game Board'!$I$8:$I$31,0,NG$1)=NY17)*(OFFSET('Game Board'!$G$8:$G$31,0,NG$1)&lt;OFFSET('Game Board'!$H$8:$H$31,0,NG$1))*1)+SUMPRODUCT((OFFSET('Game Board'!$I$8:$I$31,0,NG$1)=NY16)*(OFFSET('Game Board'!$F$8:$F$31,0,NG$1)=NY17)*(OFFSET('Game Board'!$H$8:$H$31,0,NG$1)&lt;OFFSET('Game Board'!$G$8:$G$31,0,NG$1))*1)+SUMPRODUCT((OFFSET('Game Board'!$F$8:$F$31,0,NG$1)=NY16)*(OFFSET('Game Board'!$I$8:$I$31,0,NG$1)=NY18)*(OFFSET('Game Board'!$G$8:$G$31,0,NG$1)&lt;OFFSET('Game Board'!$H$8:$H$31,0,NG$1))*1)+SUMPRODUCT((OFFSET('Game Board'!$I$8:$I$31,0,NG$1)=NY16)*(OFFSET('Game Board'!$F$8:$F$31,0,NG$1)=NY18)*(OFFSET('Game Board'!$H$8:$H$31,0,NG$1)&lt;OFFSET('Game Board'!$G$8:$G$31,0,NG$1))*1)+SUMPRODUCT((OFFSET('Game Board'!$F$8:$F$31,0,NG$1)=NY16)*(OFFSET('Game Board'!$I$8:$I$31,0,NG$1)=NY19)*(OFFSET('Game Board'!$G$8:$G$31,0,NG$1)&lt;OFFSET('Game Board'!$H$8:$H$31,0,NG$1))*1)+SUMPRODUCT((OFFSET('Game Board'!$I$8:$I$31,0,NG$1)=NY16)*(OFFSET('Game Board'!$F$8:$F$31,0,NG$1)=NY19)*(OFFSET('Game Board'!$H$8:$H$31,0,NG$1)&lt;OFFSET('Game Board'!$G$8:$G$31,0,NG$1))*1)</f>
        <v>0</v>
      </c>
      <c r="OE16" s="341">
        <f ca="1">SUMIFS(OFFSET('Game Board'!$G$8:$G$31,0,NG$1),OFFSET('Game Board'!$F$8:$F$31,0,NG$1),NY16,OFFSET('Game Board'!$I$8:$I$31,0,NG$1),NY17)+SUMIFS(OFFSET('Game Board'!$G$8:$G$31,0,NG$1),OFFSET('Game Board'!$F$8:$F$31,0,NG$1),NY16,OFFSET('Game Board'!$I$8:$I$31,0,NG$1),NY18)+SUMIFS(OFFSET('Game Board'!$G$8:$G$31,0,NG$1),OFFSET('Game Board'!$F$8:$F$31,0,NG$1),NY16,OFFSET('Game Board'!$I$8:$I$31,0,NG$1),NY19)+SUMIFS(OFFSET('Game Board'!$H$8:$H$31,0,NG$1),OFFSET('Game Board'!$I$8:$I$31,0,NG$1),NY16,OFFSET('Game Board'!$F$8:$F$31,0,NG$1),NY17)+SUMIFS(OFFSET('Game Board'!$H$8:$H$31,0,NG$1),OFFSET('Game Board'!$I$8:$I$31,0,NG$1),NY16,OFFSET('Game Board'!$F$8:$F$31,0,NG$1),NY18)+SUMIFS(OFFSET('Game Board'!$H$8:$H$31,0,NG$1),OFFSET('Game Board'!$I$8:$I$31,0,NG$1),NY16,OFFSET('Game Board'!$F$8:$F$31,0,NG$1),NY19)</f>
        <v>0</v>
      </c>
      <c r="OF16" s="341">
        <f ca="1">SUMIFS(OFFSET('Game Board'!$H$8:$H$31,0,NG$1),OFFSET('Game Board'!$F$8:$F$31,0,NG$1),NY16,OFFSET('Game Board'!$I$8:$I$31,0,NG$1),NY17)+SUMIFS(OFFSET('Game Board'!$H$8:$H$31,0,NG$1),OFFSET('Game Board'!$F$8:$F$31,0,NG$1),NY16,OFFSET('Game Board'!$I$8:$I$31,0,NG$1),NY18)+SUMIFS(OFFSET('Game Board'!$H$8:$H$31,0,NG$1),OFFSET('Game Board'!$F$8:$F$31,0,NG$1),NY16,OFFSET('Game Board'!$I$8:$I$31,0,NG$1),NY19)+SUMIFS(OFFSET('Game Board'!$G$8:$G$31,0,NG$1),OFFSET('Game Board'!$I$8:$I$31,0,NG$1),NY16,OFFSET('Game Board'!$F$8:$F$31,0,NG$1),NY17)+SUMIFS(OFFSET('Game Board'!$G$8:$G$31,0,NG$1),OFFSET('Game Board'!$I$8:$I$31,0,NG$1),NY16,OFFSET('Game Board'!$F$8:$F$31,0,NG$1),NY18)+SUMIFS(OFFSET('Game Board'!$G$8:$G$31,0,NG$1),OFFSET('Game Board'!$I$8:$I$31,0,NG$1),NY16,OFFSET('Game Board'!$F$8:$F$31,0,NG$1),NY19)</f>
        <v>0</v>
      </c>
      <c r="OG16" s="341">
        <f t="shared" ca="1" si="84"/>
        <v>0</v>
      </c>
      <c r="OH16" s="341">
        <f t="shared" ca="1" si="85"/>
        <v>3</v>
      </c>
      <c r="OI16" s="341">
        <f t="shared" ref="OI16" ca="1" si="2100">IF(NY16&lt;&gt;"",SUMPRODUCT((NX16:NX19=NX16)*(OH16:OH19&gt;OH16)*1),0)</f>
        <v>0</v>
      </c>
      <c r="OJ16" s="341">
        <f t="shared" ref="OJ16" ca="1" si="2101">IF(NY16&lt;&gt;"",SUMPRODUCT((OI16:OI19=OI16)*(OG16:OG19&gt;OG16)*1),0)</f>
        <v>0</v>
      </c>
      <c r="OK16" s="341">
        <f t="shared" ca="1" si="88"/>
        <v>0</v>
      </c>
      <c r="OL16" s="341">
        <f t="shared" ref="OL16" ca="1" si="2102">IF(NY16&lt;&gt;"",SUMPRODUCT((OK16:OK19=OK16)*(OI16:OI19=OI16)*(OE16:OE19&gt;OE16)*1),0)</f>
        <v>0</v>
      </c>
      <c r="OM16" s="341">
        <f t="shared" ca="1" si="90"/>
        <v>1</v>
      </c>
      <c r="ON16" s="341">
        <v>0</v>
      </c>
      <c r="OO16" s="341">
        <v>0</v>
      </c>
      <c r="OP16" s="341">
        <v>0</v>
      </c>
      <c r="OQ16" s="341">
        <v>0</v>
      </c>
      <c r="OR16" s="341">
        <v>0</v>
      </c>
      <c r="OS16" s="341">
        <f t="shared" si="303"/>
        <v>0</v>
      </c>
      <c r="OT16" s="341">
        <f t="shared" si="304"/>
        <v>0</v>
      </c>
      <c r="OU16" s="341">
        <v>0</v>
      </c>
      <c r="OV16" s="341">
        <v>0</v>
      </c>
      <c r="OW16" s="341">
        <f t="shared" si="307"/>
        <v>0</v>
      </c>
      <c r="OX16" s="341">
        <v>0</v>
      </c>
      <c r="OY16" s="341">
        <f t="shared" ca="1" si="91"/>
        <v>1</v>
      </c>
      <c r="OZ16" s="341">
        <v>0</v>
      </c>
      <c r="PA16" s="341">
        <v>0</v>
      </c>
      <c r="PB16" s="341">
        <v>0</v>
      </c>
      <c r="PC16" s="341">
        <v>0</v>
      </c>
      <c r="PD16" s="341">
        <v>0</v>
      </c>
      <c r="PE16" s="341">
        <v>0</v>
      </c>
      <c r="PF16" s="341">
        <v>0</v>
      </c>
      <c r="PG16" s="341">
        <v>0</v>
      </c>
      <c r="PH16" s="341">
        <v>0</v>
      </c>
      <c r="PI16" s="341">
        <v>0</v>
      </c>
      <c r="PJ16" s="341">
        <v>0</v>
      </c>
      <c r="PK16" s="341">
        <f t="shared" ca="1" si="92"/>
        <v>1</v>
      </c>
      <c r="PL16" s="341">
        <f t="shared" ref="PL16" ca="1" si="2103">SUMPRODUCT((PK16:PK19=PK16)*(NN16:NN19&gt;NN16)*1)</f>
        <v>0</v>
      </c>
      <c r="PM16" s="341">
        <f t="shared" ca="1" si="94"/>
        <v>1</v>
      </c>
      <c r="PN16" s="341" t="str">
        <f t="shared" si="310"/>
        <v>Japan</v>
      </c>
      <c r="PO16" s="341">
        <f t="shared" ca="1" si="95"/>
        <v>0</v>
      </c>
      <c r="PP16" s="341">
        <f ca="1">SUMPRODUCT((OFFSET('Game Board'!$G$8:$G$31,0,PP$1)&lt;&gt;"")*(OFFSET('Game Board'!$F$8:$F$31,0,PP$1)=$C16)*(OFFSET('Game Board'!$G$8:$G$31,0,PP$1)&gt;OFFSET('Game Board'!$H$8:$H$31,0,PP$1))*1)+SUMPRODUCT((OFFSET('Game Board'!$G$8:$G$31,0,PP$1)&lt;&gt;"")*(OFFSET('Game Board'!$I$8:$I$31,0,PP$1)=$C16)*(OFFSET('Game Board'!$H$8:$H$31,0,PP$1)&gt;OFFSET('Game Board'!$G$8:$G$31,0,PP$1))*1)</f>
        <v>0</v>
      </c>
      <c r="PQ16" s="341">
        <f ca="1">SUMPRODUCT((OFFSET('Game Board'!$G$8:$G$31,0,PP$1)&lt;&gt;"")*(OFFSET('Game Board'!$F$8:$F$31,0,PP$1)=$C16)*(OFFSET('Game Board'!$G$8:$G$31,0,PP$1)=OFFSET('Game Board'!$H$8:$H$31,0,PP$1))*1)+SUMPRODUCT((OFFSET('Game Board'!$G$8:$G$31,0,PP$1)&lt;&gt;"")*(OFFSET('Game Board'!$I$8:$I$31,0,PP$1)=$C16)*(OFFSET('Game Board'!$G$8:$G$31,0,PP$1)=OFFSET('Game Board'!$H$8:$H$31,0,PP$1))*1)</f>
        <v>0</v>
      </c>
      <c r="PR16" s="341">
        <f ca="1">SUMPRODUCT((OFFSET('Game Board'!$G$8:$G$31,0,PP$1)&lt;&gt;"")*(OFFSET('Game Board'!$F$8:$F$31,0,PP$1)=$C16)*(OFFSET('Game Board'!$G$8:$G$31,0,PP$1)&lt;OFFSET('Game Board'!$H$8:$H$31,0,PP$1))*1)+SUMPRODUCT((OFFSET('Game Board'!$G$8:$G$31,0,PP$1)&lt;&gt;"")*(OFFSET('Game Board'!$I$8:$I$31,0,PP$1)=$C16)*(OFFSET('Game Board'!$H$8:$H$31,0,PP$1)&lt;OFFSET('Game Board'!$G$8:$G$31,0,PP$1))*1)</f>
        <v>0</v>
      </c>
      <c r="PS16" s="341">
        <f ca="1">SUMIF(OFFSET('Game Board'!$F$8:$F$31,0,PP$1),$C16,OFFSET('Game Board'!$G$8:$G$31,0,PP$1))+SUMIF(OFFSET('Game Board'!$I$8:$I$31,0,PP$1),$C16,OFFSET('Game Board'!$H$8:$H$31,0,PP$1))</f>
        <v>0</v>
      </c>
      <c r="PT16" s="341">
        <f ca="1">SUMIF(OFFSET('Game Board'!$F$8:$F$31,0,PP$1),$C16,OFFSET('Game Board'!$H$8:$H$31,0,PP$1))+SUMIF(OFFSET('Game Board'!$I$8:$I$31,0,PP$1),$C16,OFFSET('Game Board'!$G$8:$G$31,0,PP$1))</f>
        <v>0</v>
      </c>
      <c r="PU16" s="341">
        <f t="shared" ca="1" si="96"/>
        <v>0</v>
      </c>
      <c r="PV16" s="341">
        <f t="shared" ca="1" si="97"/>
        <v>0</v>
      </c>
      <c r="PW16" s="341">
        <f t="shared" ca="1" si="311"/>
        <v>4</v>
      </c>
      <c r="PX16" s="341">
        <f>'Tournament Setup'!$F18</f>
        <v>0</v>
      </c>
      <c r="PY16" s="341">
        <f t="shared" ref="PY16" ca="1" si="2104">RANK(PV16,PV16:PV19)</f>
        <v>1</v>
      </c>
      <c r="PZ16" s="341">
        <f t="shared" ref="PZ16" ca="1" si="2105">SUMPRODUCT((PY16:PY19=PY16)*(PU16:PU19&gt;PU16)*1)</f>
        <v>0</v>
      </c>
      <c r="QA16" s="341">
        <f t="shared" ca="1" si="100"/>
        <v>1</v>
      </c>
      <c r="QB16" s="341">
        <f t="shared" ref="QB16" ca="1" si="2106">SUMPRODUCT((PY16:PY19=PY16)*(PU16:PU19=PU16)*(PS16:PS19&gt;PS16)*1)</f>
        <v>0</v>
      </c>
      <c r="QC16" s="341">
        <f t="shared" ca="1" si="102"/>
        <v>1</v>
      </c>
      <c r="QD16" s="341">
        <f t="shared" ref="QD16" ca="1" si="2107">RANK(QC16,QC16:QC19,1)+COUNTIF(QC16:QC16,QC16)-1</f>
        <v>1</v>
      </c>
      <c r="QE16" s="341">
        <v>1</v>
      </c>
      <c r="QF16" s="341" t="str">
        <f t="shared" ref="QF16" ca="1" si="2108">INDEX(PN16:PN19,MATCH(QE16,QD16:QD19,0),0)</f>
        <v>Japan</v>
      </c>
      <c r="QG16" s="341">
        <f t="shared" ref="QG16" ca="1" si="2109">INDEX(QC16:QC19,MATCH(QF16,PN16:PN19,0),0)</f>
        <v>1</v>
      </c>
      <c r="QH16" s="341" t="str">
        <f t="shared" ref="QH16" ca="1" si="2110">IF(QG17=1,QF16,"")</f>
        <v>Japan</v>
      </c>
      <c r="QK16" s="341">
        <f ca="1">SUMPRODUCT((OFFSET('Game Board'!$F$8:$F$31,0,PP$1)=QH16)*(OFFSET('Game Board'!$I$8:$I$31,0,PP$1)=QH17)*(OFFSET('Game Board'!$G$8:$G$31,0,PP$1)&gt;OFFSET('Game Board'!$H$8:$H$31,0,PP$1))*1)+SUMPRODUCT((OFFSET('Game Board'!$I$8:$I$31,0,PP$1)=QH16)*(OFFSET('Game Board'!$F$8:$F$31,0,PP$1)=QH17)*(OFFSET('Game Board'!$H$8:$H$31,0,PP$1)&gt;OFFSET('Game Board'!$G$8:$G$31,0,PP$1))*1)+SUMPRODUCT((OFFSET('Game Board'!$F$8:$F$31,0,PP$1)=QH16)*(OFFSET('Game Board'!$I$8:$I$31,0,PP$1)=QH18)*(OFFSET('Game Board'!$G$8:$G$31,0,PP$1)&gt;OFFSET('Game Board'!$H$8:$H$31,0,PP$1))*1)+SUMPRODUCT((OFFSET('Game Board'!$I$8:$I$31,0,PP$1)=QH16)*(OFFSET('Game Board'!$F$8:$F$31,0,PP$1)=QH18)*(OFFSET('Game Board'!$H$8:$H$31,0,PP$1)&gt;OFFSET('Game Board'!$G$8:$G$31,0,PP$1))*1)+SUMPRODUCT((OFFSET('Game Board'!$F$8:$F$31,0,PP$1)=QH16)*(OFFSET('Game Board'!$I$8:$I$31,0,PP$1)=QH19)*(OFFSET('Game Board'!$G$8:$G$31,0,PP$1)&gt;OFFSET('Game Board'!$H$8:$H$31,0,PP$1))*1)+SUMPRODUCT((OFFSET('Game Board'!$I$8:$I$31,0,PP$1)=QH16)*(OFFSET('Game Board'!$F$8:$F$31,0,PP$1)=QH19)*(OFFSET('Game Board'!$H$8:$H$31,0,PP$1)&gt;OFFSET('Game Board'!$G$8:$G$31,0,PP$1))*1)</f>
        <v>0</v>
      </c>
      <c r="QL16" s="341">
        <f ca="1">SUMPRODUCT((OFFSET('Game Board'!$F$8:$F$31,0,PP$1)=QH16)*(OFFSET('Game Board'!$I$8:$I$31,0,PP$1)=QH17)*(OFFSET('Game Board'!$G$8:$G$31,0,PP$1)=OFFSET('Game Board'!$H$8:$H$31,0,PP$1))*1)+SUMPRODUCT((OFFSET('Game Board'!$I$8:$I$31,0,PP$1)=QH16)*(OFFSET('Game Board'!$F$8:$F$31,0,PP$1)=QH17)*(OFFSET('Game Board'!$G$8:$G$31,0,PP$1)=OFFSET('Game Board'!$H$8:$H$31,0,PP$1))*1)+SUMPRODUCT((OFFSET('Game Board'!$F$8:$F$31,0,PP$1)=QH16)*(OFFSET('Game Board'!$I$8:$I$31,0,PP$1)=QH18)*(OFFSET('Game Board'!$G$8:$G$31,0,PP$1)=OFFSET('Game Board'!$H$8:$H$31,0,PP$1))*1)+SUMPRODUCT((OFFSET('Game Board'!$I$8:$I$31,0,PP$1)=QH16)*(OFFSET('Game Board'!$F$8:$F$31,0,PP$1)=QH18)*(OFFSET('Game Board'!$G$8:$G$31,0,PP$1)=OFFSET('Game Board'!$H$8:$H$31,0,PP$1))*1)+SUMPRODUCT((OFFSET('Game Board'!$F$8:$F$31,0,PP$1)=QH16)*(OFFSET('Game Board'!$I$8:$I$31,0,PP$1)=QH19)*(OFFSET('Game Board'!$G$8:$G$31,0,PP$1)=OFFSET('Game Board'!$H$8:$H$31,0,PP$1))*1)+SUMPRODUCT((OFFSET('Game Board'!$I$8:$I$31,0,PP$1)=QH16)*(OFFSET('Game Board'!$F$8:$F$31,0,PP$1)=QH19)*(OFFSET('Game Board'!$G$8:$G$31,0,PP$1)=OFFSET('Game Board'!$H$8:$H$31,0,PP$1))*1)</f>
        <v>3</v>
      </c>
      <c r="QM16" s="341">
        <f ca="1">SUMPRODUCT((OFFSET('Game Board'!$F$8:$F$31,0,PP$1)=QH16)*(OFFSET('Game Board'!$I$8:$I$31,0,PP$1)=QH17)*(OFFSET('Game Board'!$G$8:$G$31,0,PP$1)&lt;OFFSET('Game Board'!$H$8:$H$31,0,PP$1))*1)+SUMPRODUCT((OFFSET('Game Board'!$I$8:$I$31,0,PP$1)=QH16)*(OFFSET('Game Board'!$F$8:$F$31,0,PP$1)=QH17)*(OFFSET('Game Board'!$H$8:$H$31,0,PP$1)&lt;OFFSET('Game Board'!$G$8:$G$31,0,PP$1))*1)+SUMPRODUCT((OFFSET('Game Board'!$F$8:$F$31,0,PP$1)=QH16)*(OFFSET('Game Board'!$I$8:$I$31,0,PP$1)=QH18)*(OFFSET('Game Board'!$G$8:$G$31,0,PP$1)&lt;OFFSET('Game Board'!$H$8:$H$31,0,PP$1))*1)+SUMPRODUCT((OFFSET('Game Board'!$I$8:$I$31,0,PP$1)=QH16)*(OFFSET('Game Board'!$F$8:$F$31,0,PP$1)=QH18)*(OFFSET('Game Board'!$H$8:$H$31,0,PP$1)&lt;OFFSET('Game Board'!$G$8:$G$31,0,PP$1))*1)+SUMPRODUCT((OFFSET('Game Board'!$F$8:$F$31,0,PP$1)=QH16)*(OFFSET('Game Board'!$I$8:$I$31,0,PP$1)=QH19)*(OFFSET('Game Board'!$G$8:$G$31,0,PP$1)&lt;OFFSET('Game Board'!$H$8:$H$31,0,PP$1))*1)+SUMPRODUCT((OFFSET('Game Board'!$I$8:$I$31,0,PP$1)=QH16)*(OFFSET('Game Board'!$F$8:$F$31,0,PP$1)=QH19)*(OFFSET('Game Board'!$H$8:$H$31,0,PP$1)&lt;OFFSET('Game Board'!$G$8:$G$31,0,PP$1))*1)</f>
        <v>0</v>
      </c>
      <c r="QN16" s="341">
        <f ca="1">SUMIFS(OFFSET('Game Board'!$G$8:$G$31,0,PP$1),OFFSET('Game Board'!$F$8:$F$31,0,PP$1),QH16,OFFSET('Game Board'!$I$8:$I$31,0,PP$1),QH17)+SUMIFS(OFFSET('Game Board'!$G$8:$G$31,0,PP$1),OFFSET('Game Board'!$F$8:$F$31,0,PP$1),QH16,OFFSET('Game Board'!$I$8:$I$31,0,PP$1),QH18)+SUMIFS(OFFSET('Game Board'!$G$8:$G$31,0,PP$1),OFFSET('Game Board'!$F$8:$F$31,0,PP$1),QH16,OFFSET('Game Board'!$I$8:$I$31,0,PP$1),QH19)+SUMIFS(OFFSET('Game Board'!$H$8:$H$31,0,PP$1),OFFSET('Game Board'!$I$8:$I$31,0,PP$1),QH16,OFFSET('Game Board'!$F$8:$F$31,0,PP$1),QH17)+SUMIFS(OFFSET('Game Board'!$H$8:$H$31,0,PP$1),OFFSET('Game Board'!$I$8:$I$31,0,PP$1),QH16,OFFSET('Game Board'!$F$8:$F$31,0,PP$1),QH18)+SUMIFS(OFFSET('Game Board'!$H$8:$H$31,0,PP$1),OFFSET('Game Board'!$I$8:$I$31,0,PP$1),QH16,OFFSET('Game Board'!$F$8:$F$31,0,PP$1),QH19)</f>
        <v>0</v>
      </c>
      <c r="QO16" s="341">
        <f ca="1">SUMIFS(OFFSET('Game Board'!$H$8:$H$31,0,PP$1),OFFSET('Game Board'!$F$8:$F$31,0,PP$1),QH16,OFFSET('Game Board'!$I$8:$I$31,0,PP$1),QH17)+SUMIFS(OFFSET('Game Board'!$H$8:$H$31,0,PP$1),OFFSET('Game Board'!$F$8:$F$31,0,PP$1),QH16,OFFSET('Game Board'!$I$8:$I$31,0,PP$1),QH18)+SUMIFS(OFFSET('Game Board'!$H$8:$H$31,0,PP$1),OFFSET('Game Board'!$F$8:$F$31,0,PP$1),QH16,OFFSET('Game Board'!$I$8:$I$31,0,PP$1),QH19)+SUMIFS(OFFSET('Game Board'!$G$8:$G$31,0,PP$1),OFFSET('Game Board'!$I$8:$I$31,0,PP$1),QH16,OFFSET('Game Board'!$F$8:$F$31,0,PP$1),QH17)+SUMIFS(OFFSET('Game Board'!$G$8:$G$31,0,PP$1),OFFSET('Game Board'!$I$8:$I$31,0,PP$1),QH16,OFFSET('Game Board'!$F$8:$F$31,0,PP$1),QH18)+SUMIFS(OFFSET('Game Board'!$G$8:$G$31,0,PP$1),OFFSET('Game Board'!$I$8:$I$31,0,PP$1),QH16,OFFSET('Game Board'!$F$8:$F$31,0,PP$1),QH19)</f>
        <v>0</v>
      </c>
      <c r="QP16" s="341">
        <f t="shared" ca="1" si="107"/>
        <v>0</v>
      </c>
      <c r="QQ16" s="341">
        <f t="shared" ca="1" si="108"/>
        <v>3</v>
      </c>
      <c r="QR16" s="341">
        <f t="shared" ref="QR16" ca="1" si="2111">IF(QH16&lt;&gt;"",SUMPRODUCT((QG16:QG19=QG16)*(QQ16:QQ19&gt;QQ16)*1),0)</f>
        <v>0</v>
      </c>
      <c r="QS16" s="341">
        <f t="shared" ref="QS16" ca="1" si="2112">IF(QH16&lt;&gt;"",SUMPRODUCT((QR16:QR19=QR16)*(QP16:QP19&gt;QP16)*1),0)</f>
        <v>0</v>
      </c>
      <c r="QT16" s="341">
        <f t="shared" ca="1" si="111"/>
        <v>0</v>
      </c>
      <c r="QU16" s="341">
        <f t="shared" ref="QU16" ca="1" si="2113">IF(QH16&lt;&gt;"",SUMPRODUCT((QT16:QT19=QT16)*(QR16:QR19=QR16)*(QN16:QN19&gt;QN16)*1),0)</f>
        <v>0</v>
      </c>
      <c r="QV16" s="341">
        <f t="shared" ca="1" si="113"/>
        <v>1</v>
      </c>
      <c r="QW16" s="341">
        <v>0</v>
      </c>
      <c r="QX16" s="341">
        <v>0</v>
      </c>
      <c r="QY16" s="341">
        <v>0</v>
      </c>
      <c r="QZ16" s="341">
        <v>0</v>
      </c>
      <c r="RA16" s="341">
        <v>0</v>
      </c>
      <c r="RB16" s="341">
        <f t="shared" si="323"/>
        <v>0</v>
      </c>
      <c r="RC16" s="341">
        <f t="shared" si="324"/>
        <v>0</v>
      </c>
      <c r="RD16" s="341">
        <v>0</v>
      </c>
      <c r="RE16" s="341">
        <v>0</v>
      </c>
      <c r="RF16" s="341">
        <f t="shared" si="327"/>
        <v>0</v>
      </c>
      <c r="RG16" s="341">
        <v>0</v>
      </c>
      <c r="RH16" s="341">
        <f t="shared" ca="1" si="114"/>
        <v>1</v>
      </c>
      <c r="RI16" s="341">
        <v>0</v>
      </c>
      <c r="RJ16" s="341">
        <v>0</v>
      </c>
      <c r="RK16" s="341">
        <v>0</v>
      </c>
      <c r="RL16" s="341">
        <v>0</v>
      </c>
      <c r="RM16" s="341">
        <v>0</v>
      </c>
      <c r="RN16" s="341">
        <v>0</v>
      </c>
      <c r="RO16" s="341">
        <v>0</v>
      </c>
      <c r="RP16" s="341">
        <v>0</v>
      </c>
      <c r="RQ16" s="341">
        <v>0</v>
      </c>
      <c r="RR16" s="341">
        <v>0</v>
      </c>
      <c r="RS16" s="341">
        <v>0</v>
      </c>
      <c r="RT16" s="341">
        <f t="shared" ca="1" si="115"/>
        <v>1</v>
      </c>
      <c r="RU16" s="341">
        <f t="shared" ref="RU16" ca="1" si="2114">SUMPRODUCT((RT16:RT19=RT16)*(PW16:PW19&gt;PW16)*1)</f>
        <v>0</v>
      </c>
      <c r="RV16" s="341">
        <f t="shared" ca="1" si="117"/>
        <v>1</v>
      </c>
      <c r="RW16" s="341" t="str">
        <f t="shared" si="330"/>
        <v>Japan</v>
      </c>
      <c r="RX16" s="341">
        <f t="shared" ca="1" si="118"/>
        <v>0</v>
      </c>
      <c r="RY16" s="341">
        <f ca="1">SUMPRODUCT((OFFSET('Game Board'!$G$8:$G$31,0,RY$1)&lt;&gt;"")*(OFFSET('Game Board'!$F$8:$F$31,0,RY$1)=$C16)*(OFFSET('Game Board'!$G$8:$G$31,0,RY$1)&gt;OFFSET('Game Board'!$H$8:$H$31,0,RY$1))*1)+SUMPRODUCT((OFFSET('Game Board'!$G$8:$G$31,0,RY$1)&lt;&gt;"")*(OFFSET('Game Board'!$I$8:$I$31,0,RY$1)=$C16)*(OFFSET('Game Board'!$H$8:$H$31,0,RY$1)&gt;OFFSET('Game Board'!$G$8:$G$31,0,RY$1))*1)</f>
        <v>0</v>
      </c>
      <c r="RZ16" s="341">
        <f ca="1">SUMPRODUCT((OFFSET('Game Board'!$G$8:$G$31,0,RY$1)&lt;&gt;"")*(OFFSET('Game Board'!$F$8:$F$31,0,RY$1)=$C16)*(OFFSET('Game Board'!$G$8:$G$31,0,RY$1)=OFFSET('Game Board'!$H$8:$H$31,0,RY$1))*1)+SUMPRODUCT((OFFSET('Game Board'!$G$8:$G$31,0,RY$1)&lt;&gt;"")*(OFFSET('Game Board'!$I$8:$I$31,0,RY$1)=$C16)*(OFFSET('Game Board'!$G$8:$G$31,0,RY$1)=OFFSET('Game Board'!$H$8:$H$31,0,RY$1))*1)</f>
        <v>0</v>
      </c>
      <c r="SA16" s="341">
        <f ca="1">SUMPRODUCT((OFFSET('Game Board'!$G$8:$G$31,0,RY$1)&lt;&gt;"")*(OFFSET('Game Board'!$F$8:$F$31,0,RY$1)=$C16)*(OFFSET('Game Board'!$G$8:$G$31,0,RY$1)&lt;OFFSET('Game Board'!$H$8:$H$31,0,RY$1))*1)+SUMPRODUCT((OFFSET('Game Board'!$G$8:$G$31,0,RY$1)&lt;&gt;"")*(OFFSET('Game Board'!$I$8:$I$31,0,RY$1)=$C16)*(OFFSET('Game Board'!$H$8:$H$31,0,RY$1)&lt;OFFSET('Game Board'!$G$8:$G$31,0,RY$1))*1)</f>
        <v>0</v>
      </c>
      <c r="SB16" s="341">
        <f ca="1">SUMIF(OFFSET('Game Board'!$F$8:$F$31,0,RY$1),$C16,OFFSET('Game Board'!$G$8:$G$31,0,RY$1))+SUMIF(OFFSET('Game Board'!$I$8:$I$31,0,RY$1),$C16,OFFSET('Game Board'!$H$8:$H$31,0,RY$1))</f>
        <v>0</v>
      </c>
      <c r="SC16" s="341">
        <f ca="1">SUMIF(OFFSET('Game Board'!$F$8:$F$31,0,RY$1),$C16,OFFSET('Game Board'!$H$8:$H$31,0,RY$1))+SUMIF(OFFSET('Game Board'!$I$8:$I$31,0,RY$1),$C16,OFFSET('Game Board'!$G$8:$G$31,0,RY$1))</f>
        <v>0</v>
      </c>
      <c r="SD16" s="341">
        <f t="shared" ca="1" si="119"/>
        <v>0</v>
      </c>
      <c r="SE16" s="341">
        <f t="shared" ca="1" si="120"/>
        <v>0</v>
      </c>
      <c r="SF16" s="341">
        <f t="shared" ca="1" si="331"/>
        <v>4</v>
      </c>
      <c r="SG16" s="341">
        <f>'Tournament Setup'!$F18</f>
        <v>0</v>
      </c>
      <c r="SH16" s="341">
        <f t="shared" ref="SH16" ca="1" si="2115">RANK(SE16,SE16:SE19)</f>
        <v>1</v>
      </c>
      <c r="SI16" s="341">
        <f t="shared" ref="SI16" ca="1" si="2116">SUMPRODUCT((SH16:SH19=SH16)*(SD16:SD19&gt;SD16)*1)</f>
        <v>0</v>
      </c>
      <c r="SJ16" s="341">
        <f t="shared" ca="1" si="123"/>
        <v>1</v>
      </c>
      <c r="SK16" s="341">
        <f t="shared" ref="SK16" ca="1" si="2117">SUMPRODUCT((SH16:SH19=SH16)*(SD16:SD19=SD16)*(SB16:SB19&gt;SB16)*1)</f>
        <v>0</v>
      </c>
      <c r="SL16" s="341">
        <f t="shared" ca="1" si="125"/>
        <v>1</v>
      </c>
      <c r="SM16" s="341">
        <f t="shared" ref="SM16" ca="1" si="2118">RANK(SL16,SL16:SL19,1)+COUNTIF(SL16:SL16,SL16)-1</f>
        <v>1</v>
      </c>
      <c r="SN16" s="341">
        <v>1</v>
      </c>
      <c r="SO16" s="341" t="str">
        <f t="shared" ref="SO16" ca="1" si="2119">INDEX(RW16:RW19,MATCH(SN16,SM16:SM19,0),0)</f>
        <v>Japan</v>
      </c>
      <c r="SP16" s="341">
        <f t="shared" ref="SP16" ca="1" si="2120">INDEX(SL16:SL19,MATCH(SO16,RW16:RW19,0),0)</f>
        <v>1</v>
      </c>
      <c r="SQ16" s="341" t="str">
        <f t="shared" ref="SQ16" ca="1" si="2121">IF(SP17=1,SO16,"")</f>
        <v>Japan</v>
      </c>
      <c r="ST16" s="341">
        <f ca="1">SUMPRODUCT((OFFSET('Game Board'!$F$8:$F$31,0,RY$1)=SQ16)*(OFFSET('Game Board'!$I$8:$I$31,0,RY$1)=SQ17)*(OFFSET('Game Board'!$G$8:$G$31,0,RY$1)&gt;OFFSET('Game Board'!$H$8:$H$31,0,RY$1))*1)+SUMPRODUCT((OFFSET('Game Board'!$I$8:$I$31,0,RY$1)=SQ16)*(OFFSET('Game Board'!$F$8:$F$31,0,RY$1)=SQ17)*(OFFSET('Game Board'!$H$8:$H$31,0,RY$1)&gt;OFFSET('Game Board'!$G$8:$G$31,0,RY$1))*1)+SUMPRODUCT((OFFSET('Game Board'!$F$8:$F$31,0,RY$1)=SQ16)*(OFFSET('Game Board'!$I$8:$I$31,0,RY$1)=SQ18)*(OFFSET('Game Board'!$G$8:$G$31,0,RY$1)&gt;OFFSET('Game Board'!$H$8:$H$31,0,RY$1))*1)+SUMPRODUCT((OFFSET('Game Board'!$I$8:$I$31,0,RY$1)=SQ16)*(OFFSET('Game Board'!$F$8:$F$31,0,RY$1)=SQ18)*(OFFSET('Game Board'!$H$8:$H$31,0,RY$1)&gt;OFFSET('Game Board'!$G$8:$G$31,0,RY$1))*1)+SUMPRODUCT((OFFSET('Game Board'!$F$8:$F$31,0,RY$1)=SQ16)*(OFFSET('Game Board'!$I$8:$I$31,0,RY$1)=SQ19)*(OFFSET('Game Board'!$G$8:$G$31,0,RY$1)&gt;OFFSET('Game Board'!$H$8:$H$31,0,RY$1))*1)+SUMPRODUCT((OFFSET('Game Board'!$I$8:$I$31,0,RY$1)=SQ16)*(OFFSET('Game Board'!$F$8:$F$31,0,RY$1)=SQ19)*(OFFSET('Game Board'!$H$8:$H$31,0,RY$1)&gt;OFFSET('Game Board'!$G$8:$G$31,0,RY$1))*1)</f>
        <v>0</v>
      </c>
      <c r="SU16" s="341">
        <f ca="1">SUMPRODUCT((OFFSET('Game Board'!$F$8:$F$31,0,RY$1)=SQ16)*(OFFSET('Game Board'!$I$8:$I$31,0,RY$1)=SQ17)*(OFFSET('Game Board'!$G$8:$G$31,0,RY$1)=OFFSET('Game Board'!$H$8:$H$31,0,RY$1))*1)+SUMPRODUCT((OFFSET('Game Board'!$I$8:$I$31,0,RY$1)=SQ16)*(OFFSET('Game Board'!$F$8:$F$31,0,RY$1)=SQ17)*(OFFSET('Game Board'!$G$8:$G$31,0,RY$1)=OFFSET('Game Board'!$H$8:$H$31,0,RY$1))*1)+SUMPRODUCT((OFFSET('Game Board'!$F$8:$F$31,0,RY$1)=SQ16)*(OFFSET('Game Board'!$I$8:$I$31,0,RY$1)=SQ18)*(OFFSET('Game Board'!$G$8:$G$31,0,RY$1)=OFFSET('Game Board'!$H$8:$H$31,0,RY$1))*1)+SUMPRODUCT((OFFSET('Game Board'!$I$8:$I$31,0,RY$1)=SQ16)*(OFFSET('Game Board'!$F$8:$F$31,0,RY$1)=SQ18)*(OFFSET('Game Board'!$G$8:$G$31,0,RY$1)=OFFSET('Game Board'!$H$8:$H$31,0,RY$1))*1)+SUMPRODUCT((OFFSET('Game Board'!$F$8:$F$31,0,RY$1)=SQ16)*(OFFSET('Game Board'!$I$8:$I$31,0,RY$1)=SQ19)*(OFFSET('Game Board'!$G$8:$G$31,0,RY$1)=OFFSET('Game Board'!$H$8:$H$31,0,RY$1))*1)+SUMPRODUCT((OFFSET('Game Board'!$I$8:$I$31,0,RY$1)=SQ16)*(OFFSET('Game Board'!$F$8:$F$31,0,RY$1)=SQ19)*(OFFSET('Game Board'!$G$8:$G$31,0,RY$1)=OFFSET('Game Board'!$H$8:$H$31,0,RY$1))*1)</f>
        <v>3</v>
      </c>
      <c r="SV16" s="341">
        <f ca="1">SUMPRODUCT((OFFSET('Game Board'!$F$8:$F$31,0,RY$1)=SQ16)*(OFFSET('Game Board'!$I$8:$I$31,0,RY$1)=SQ17)*(OFFSET('Game Board'!$G$8:$G$31,0,RY$1)&lt;OFFSET('Game Board'!$H$8:$H$31,0,RY$1))*1)+SUMPRODUCT((OFFSET('Game Board'!$I$8:$I$31,0,RY$1)=SQ16)*(OFFSET('Game Board'!$F$8:$F$31,0,RY$1)=SQ17)*(OFFSET('Game Board'!$H$8:$H$31,0,RY$1)&lt;OFFSET('Game Board'!$G$8:$G$31,0,RY$1))*1)+SUMPRODUCT((OFFSET('Game Board'!$F$8:$F$31,0,RY$1)=SQ16)*(OFFSET('Game Board'!$I$8:$I$31,0,RY$1)=SQ18)*(OFFSET('Game Board'!$G$8:$G$31,0,RY$1)&lt;OFFSET('Game Board'!$H$8:$H$31,0,RY$1))*1)+SUMPRODUCT((OFFSET('Game Board'!$I$8:$I$31,0,RY$1)=SQ16)*(OFFSET('Game Board'!$F$8:$F$31,0,RY$1)=SQ18)*(OFFSET('Game Board'!$H$8:$H$31,0,RY$1)&lt;OFFSET('Game Board'!$G$8:$G$31,0,RY$1))*1)+SUMPRODUCT((OFFSET('Game Board'!$F$8:$F$31,0,RY$1)=SQ16)*(OFFSET('Game Board'!$I$8:$I$31,0,RY$1)=SQ19)*(OFFSET('Game Board'!$G$8:$G$31,0,RY$1)&lt;OFFSET('Game Board'!$H$8:$H$31,0,RY$1))*1)+SUMPRODUCT((OFFSET('Game Board'!$I$8:$I$31,0,RY$1)=SQ16)*(OFFSET('Game Board'!$F$8:$F$31,0,RY$1)=SQ19)*(OFFSET('Game Board'!$H$8:$H$31,0,RY$1)&lt;OFFSET('Game Board'!$G$8:$G$31,0,RY$1))*1)</f>
        <v>0</v>
      </c>
      <c r="SW16" s="341">
        <f ca="1">SUMIFS(OFFSET('Game Board'!$G$8:$G$31,0,RY$1),OFFSET('Game Board'!$F$8:$F$31,0,RY$1),SQ16,OFFSET('Game Board'!$I$8:$I$31,0,RY$1),SQ17)+SUMIFS(OFFSET('Game Board'!$G$8:$G$31,0,RY$1),OFFSET('Game Board'!$F$8:$F$31,0,RY$1),SQ16,OFFSET('Game Board'!$I$8:$I$31,0,RY$1),SQ18)+SUMIFS(OFFSET('Game Board'!$G$8:$G$31,0,RY$1),OFFSET('Game Board'!$F$8:$F$31,0,RY$1),SQ16,OFFSET('Game Board'!$I$8:$I$31,0,RY$1),SQ19)+SUMIFS(OFFSET('Game Board'!$H$8:$H$31,0,RY$1),OFFSET('Game Board'!$I$8:$I$31,0,RY$1),SQ16,OFFSET('Game Board'!$F$8:$F$31,0,RY$1),SQ17)+SUMIFS(OFFSET('Game Board'!$H$8:$H$31,0,RY$1),OFFSET('Game Board'!$I$8:$I$31,0,RY$1),SQ16,OFFSET('Game Board'!$F$8:$F$31,0,RY$1),SQ18)+SUMIFS(OFFSET('Game Board'!$H$8:$H$31,0,RY$1),OFFSET('Game Board'!$I$8:$I$31,0,RY$1),SQ16,OFFSET('Game Board'!$F$8:$F$31,0,RY$1),SQ19)</f>
        <v>0</v>
      </c>
      <c r="SX16" s="341">
        <f ca="1">SUMIFS(OFFSET('Game Board'!$H$8:$H$31,0,RY$1),OFFSET('Game Board'!$F$8:$F$31,0,RY$1),SQ16,OFFSET('Game Board'!$I$8:$I$31,0,RY$1),SQ17)+SUMIFS(OFFSET('Game Board'!$H$8:$H$31,0,RY$1),OFFSET('Game Board'!$F$8:$F$31,0,RY$1),SQ16,OFFSET('Game Board'!$I$8:$I$31,0,RY$1),SQ18)+SUMIFS(OFFSET('Game Board'!$H$8:$H$31,0,RY$1),OFFSET('Game Board'!$F$8:$F$31,0,RY$1),SQ16,OFFSET('Game Board'!$I$8:$I$31,0,RY$1),SQ19)+SUMIFS(OFFSET('Game Board'!$G$8:$G$31,0,RY$1),OFFSET('Game Board'!$I$8:$I$31,0,RY$1),SQ16,OFFSET('Game Board'!$F$8:$F$31,0,RY$1),SQ17)+SUMIFS(OFFSET('Game Board'!$G$8:$G$31,0,RY$1),OFFSET('Game Board'!$I$8:$I$31,0,RY$1),SQ16,OFFSET('Game Board'!$F$8:$F$31,0,RY$1),SQ18)+SUMIFS(OFFSET('Game Board'!$G$8:$G$31,0,RY$1),OFFSET('Game Board'!$I$8:$I$31,0,RY$1),SQ16,OFFSET('Game Board'!$F$8:$F$31,0,RY$1),SQ19)</f>
        <v>0</v>
      </c>
      <c r="SY16" s="341">
        <f t="shared" ca="1" si="130"/>
        <v>0</v>
      </c>
      <c r="SZ16" s="341">
        <f t="shared" ca="1" si="131"/>
        <v>3</v>
      </c>
      <c r="TA16" s="341">
        <f t="shared" ref="TA16" ca="1" si="2122">IF(SQ16&lt;&gt;"",SUMPRODUCT((SP16:SP19=SP16)*(SZ16:SZ19&gt;SZ16)*1),0)</f>
        <v>0</v>
      </c>
      <c r="TB16" s="341">
        <f t="shared" ref="TB16" ca="1" si="2123">IF(SQ16&lt;&gt;"",SUMPRODUCT((TA16:TA19=TA16)*(SY16:SY19&gt;SY16)*1),0)</f>
        <v>0</v>
      </c>
      <c r="TC16" s="341">
        <f t="shared" ca="1" si="134"/>
        <v>0</v>
      </c>
      <c r="TD16" s="341">
        <f t="shared" ref="TD16" ca="1" si="2124">IF(SQ16&lt;&gt;"",SUMPRODUCT((TC16:TC19=TC16)*(TA16:TA19=TA16)*(SW16:SW19&gt;SW16)*1),0)</f>
        <v>0</v>
      </c>
      <c r="TE16" s="341">
        <f t="shared" ca="1" si="136"/>
        <v>1</v>
      </c>
      <c r="TF16" s="341">
        <v>0</v>
      </c>
      <c r="TG16" s="341">
        <v>0</v>
      </c>
      <c r="TH16" s="341">
        <v>0</v>
      </c>
      <c r="TI16" s="341">
        <v>0</v>
      </c>
      <c r="TJ16" s="341">
        <v>0</v>
      </c>
      <c r="TK16" s="341">
        <f t="shared" si="343"/>
        <v>0</v>
      </c>
      <c r="TL16" s="341">
        <f t="shared" si="344"/>
        <v>0</v>
      </c>
      <c r="TM16" s="341">
        <v>0</v>
      </c>
      <c r="TN16" s="341">
        <v>0</v>
      </c>
      <c r="TO16" s="341">
        <f t="shared" si="347"/>
        <v>0</v>
      </c>
      <c r="TP16" s="341">
        <v>0</v>
      </c>
      <c r="TQ16" s="341">
        <f t="shared" ca="1" si="137"/>
        <v>1</v>
      </c>
      <c r="TR16" s="341">
        <v>0</v>
      </c>
      <c r="TS16" s="341">
        <v>0</v>
      </c>
      <c r="TT16" s="341">
        <v>0</v>
      </c>
      <c r="TU16" s="341">
        <v>0</v>
      </c>
      <c r="TV16" s="341">
        <v>0</v>
      </c>
      <c r="TW16" s="341">
        <v>0</v>
      </c>
      <c r="TX16" s="341">
        <v>0</v>
      </c>
      <c r="TY16" s="341">
        <v>0</v>
      </c>
      <c r="TZ16" s="341">
        <v>0</v>
      </c>
      <c r="UA16" s="341">
        <v>0</v>
      </c>
      <c r="UB16" s="341">
        <v>0</v>
      </c>
      <c r="UC16" s="341">
        <f t="shared" ca="1" si="138"/>
        <v>1</v>
      </c>
      <c r="UD16" s="341">
        <f t="shared" ref="UD16" ca="1" si="2125">SUMPRODUCT((UC16:UC19=UC16)*(SF16:SF19&gt;SF16)*1)</f>
        <v>0</v>
      </c>
      <c r="UE16" s="341">
        <f t="shared" ca="1" si="140"/>
        <v>1</v>
      </c>
      <c r="UF16" s="341" t="str">
        <f t="shared" si="350"/>
        <v>Japan</v>
      </c>
      <c r="UG16" s="341">
        <f t="shared" ca="1" si="141"/>
        <v>0</v>
      </c>
      <c r="UH16" s="341">
        <f ca="1">SUMPRODUCT((OFFSET('Game Board'!$G$8:$G$31,0,UH$1)&lt;&gt;"")*(OFFSET('Game Board'!$F$8:$F$31,0,UH$1)=$C16)*(OFFSET('Game Board'!$G$8:$G$31,0,UH$1)&gt;OFFSET('Game Board'!$H$8:$H$31,0,UH$1))*1)+SUMPRODUCT((OFFSET('Game Board'!$G$8:$G$31,0,UH$1)&lt;&gt;"")*(OFFSET('Game Board'!$I$8:$I$31,0,UH$1)=$C16)*(OFFSET('Game Board'!$H$8:$H$31,0,UH$1)&gt;OFFSET('Game Board'!$G$8:$G$31,0,UH$1))*1)</f>
        <v>0</v>
      </c>
      <c r="UI16" s="341">
        <f ca="1">SUMPRODUCT((OFFSET('Game Board'!$G$8:$G$31,0,UH$1)&lt;&gt;"")*(OFFSET('Game Board'!$F$8:$F$31,0,UH$1)=$C16)*(OFFSET('Game Board'!$G$8:$G$31,0,UH$1)=OFFSET('Game Board'!$H$8:$H$31,0,UH$1))*1)+SUMPRODUCT((OFFSET('Game Board'!$G$8:$G$31,0,UH$1)&lt;&gt;"")*(OFFSET('Game Board'!$I$8:$I$31,0,UH$1)=$C16)*(OFFSET('Game Board'!$G$8:$G$31,0,UH$1)=OFFSET('Game Board'!$H$8:$H$31,0,UH$1))*1)</f>
        <v>0</v>
      </c>
      <c r="UJ16" s="341">
        <f ca="1">SUMPRODUCT((OFFSET('Game Board'!$G$8:$G$31,0,UH$1)&lt;&gt;"")*(OFFSET('Game Board'!$F$8:$F$31,0,UH$1)=$C16)*(OFFSET('Game Board'!$G$8:$G$31,0,UH$1)&lt;OFFSET('Game Board'!$H$8:$H$31,0,UH$1))*1)+SUMPRODUCT((OFFSET('Game Board'!$G$8:$G$31,0,UH$1)&lt;&gt;"")*(OFFSET('Game Board'!$I$8:$I$31,0,UH$1)=$C16)*(OFFSET('Game Board'!$H$8:$H$31,0,UH$1)&lt;OFFSET('Game Board'!$G$8:$G$31,0,UH$1))*1)</f>
        <v>0</v>
      </c>
      <c r="UK16" s="341">
        <f ca="1">SUMIF(OFFSET('Game Board'!$F$8:$F$31,0,UH$1),$C16,OFFSET('Game Board'!$G$8:$G$31,0,UH$1))+SUMIF(OFFSET('Game Board'!$I$8:$I$31,0,UH$1),$C16,OFFSET('Game Board'!$H$8:$H$31,0,UH$1))</f>
        <v>0</v>
      </c>
      <c r="UL16" s="341">
        <f ca="1">SUMIF(OFFSET('Game Board'!$F$8:$F$31,0,UH$1),$C16,OFFSET('Game Board'!$H$8:$H$31,0,UH$1))+SUMIF(OFFSET('Game Board'!$I$8:$I$31,0,UH$1),$C16,OFFSET('Game Board'!$G$8:$G$31,0,UH$1))</f>
        <v>0</v>
      </c>
      <c r="UM16" s="341">
        <f t="shared" ca="1" si="142"/>
        <v>0</v>
      </c>
      <c r="UN16" s="341">
        <f t="shared" ca="1" si="143"/>
        <v>0</v>
      </c>
      <c r="UO16" s="341">
        <f t="shared" ca="1" si="351"/>
        <v>4</v>
      </c>
      <c r="UP16" s="341">
        <f>'Tournament Setup'!$F18</f>
        <v>0</v>
      </c>
      <c r="UQ16" s="341">
        <f t="shared" ref="UQ16" ca="1" si="2126">RANK(UN16,UN16:UN19)</f>
        <v>1</v>
      </c>
      <c r="UR16" s="341">
        <f t="shared" ref="UR16" ca="1" si="2127">SUMPRODUCT((UQ16:UQ19=UQ16)*(UM16:UM19&gt;UM16)*1)</f>
        <v>0</v>
      </c>
      <c r="US16" s="341">
        <f t="shared" ca="1" si="146"/>
        <v>1</v>
      </c>
      <c r="UT16" s="341">
        <f t="shared" ref="UT16" ca="1" si="2128">SUMPRODUCT((UQ16:UQ19=UQ16)*(UM16:UM19=UM16)*(UK16:UK19&gt;UK16)*1)</f>
        <v>0</v>
      </c>
      <c r="UU16" s="341">
        <f t="shared" ca="1" si="148"/>
        <v>1</v>
      </c>
      <c r="UV16" s="341">
        <f t="shared" ref="UV16" ca="1" si="2129">RANK(UU16,UU16:UU19,1)+COUNTIF(UU16:UU16,UU16)-1</f>
        <v>1</v>
      </c>
      <c r="UW16" s="341">
        <v>1</v>
      </c>
      <c r="UX16" s="341" t="str">
        <f t="shared" ref="UX16" ca="1" si="2130">INDEX(UF16:UF19,MATCH(UW16,UV16:UV19,0),0)</f>
        <v>Japan</v>
      </c>
      <c r="UY16" s="341">
        <f t="shared" ref="UY16" ca="1" si="2131">INDEX(UU16:UU19,MATCH(UX16,UF16:UF19,0),0)</f>
        <v>1</v>
      </c>
      <c r="UZ16" s="341" t="str">
        <f t="shared" ref="UZ16" ca="1" si="2132">IF(UY17=1,UX16,"")</f>
        <v>Japan</v>
      </c>
      <c r="VC16" s="341">
        <f ca="1">SUMPRODUCT((OFFSET('Game Board'!$F$8:$F$31,0,UH$1)=UZ16)*(OFFSET('Game Board'!$I$8:$I$31,0,UH$1)=UZ17)*(OFFSET('Game Board'!$G$8:$G$31,0,UH$1)&gt;OFFSET('Game Board'!$H$8:$H$31,0,UH$1))*1)+SUMPRODUCT((OFFSET('Game Board'!$I$8:$I$31,0,UH$1)=UZ16)*(OFFSET('Game Board'!$F$8:$F$31,0,UH$1)=UZ17)*(OFFSET('Game Board'!$H$8:$H$31,0,UH$1)&gt;OFFSET('Game Board'!$G$8:$G$31,0,UH$1))*1)+SUMPRODUCT((OFFSET('Game Board'!$F$8:$F$31,0,UH$1)=UZ16)*(OFFSET('Game Board'!$I$8:$I$31,0,UH$1)=UZ18)*(OFFSET('Game Board'!$G$8:$G$31,0,UH$1)&gt;OFFSET('Game Board'!$H$8:$H$31,0,UH$1))*1)+SUMPRODUCT((OFFSET('Game Board'!$I$8:$I$31,0,UH$1)=UZ16)*(OFFSET('Game Board'!$F$8:$F$31,0,UH$1)=UZ18)*(OFFSET('Game Board'!$H$8:$H$31,0,UH$1)&gt;OFFSET('Game Board'!$G$8:$G$31,0,UH$1))*1)+SUMPRODUCT((OFFSET('Game Board'!$F$8:$F$31,0,UH$1)=UZ16)*(OFFSET('Game Board'!$I$8:$I$31,0,UH$1)=UZ19)*(OFFSET('Game Board'!$G$8:$G$31,0,UH$1)&gt;OFFSET('Game Board'!$H$8:$H$31,0,UH$1))*1)+SUMPRODUCT((OFFSET('Game Board'!$I$8:$I$31,0,UH$1)=UZ16)*(OFFSET('Game Board'!$F$8:$F$31,0,UH$1)=UZ19)*(OFFSET('Game Board'!$H$8:$H$31,0,UH$1)&gt;OFFSET('Game Board'!$G$8:$G$31,0,UH$1))*1)</f>
        <v>0</v>
      </c>
      <c r="VD16" s="341">
        <f ca="1">SUMPRODUCT((OFFSET('Game Board'!$F$8:$F$31,0,UH$1)=UZ16)*(OFFSET('Game Board'!$I$8:$I$31,0,UH$1)=UZ17)*(OFFSET('Game Board'!$G$8:$G$31,0,UH$1)=OFFSET('Game Board'!$H$8:$H$31,0,UH$1))*1)+SUMPRODUCT((OFFSET('Game Board'!$I$8:$I$31,0,UH$1)=UZ16)*(OFFSET('Game Board'!$F$8:$F$31,0,UH$1)=UZ17)*(OFFSET('Game Board'!$G$8:$G$31,0,UH$1)=OFFSET('Game Board'!$H$8:$H$31,0,UH$1))*1)+SUMPRODUCT((OFFSET('Game Board'!$F$8:$F$31,0,UH$1)=UZ16)*(OFFSET('Game Board'!$I$8:$I$31,0,UH$1)=UZ18)*(OFFSET('Game Board'!$G$8:$G$31,0,UH$1)=OFFSET('Game Board'!$H$8:$H$31,0,UH$1))*1)+SUMPRODUCT((OFFSET('Game Board'!$I$8:$I$31,0,UH$1)=UZ16)*(OFFSET('Game Board'!$F$8:$F$31,0,UH$1)=UZ18)*(OFFSET('Game Board'!$G$8:$G$31,0,UH$1)=OFFSET('Game Board'!$H$8:$H$31,0,UH$1))*1)+SUMPRODUCT((OFFSET('Game Board'!$F$8:$F$31,0,UH$1)=UZ16)*(OFFSET('Game Board'!$I$8:$I$31,0,UH$1)=UZ19)*(OFFSET('Game Board'!$G$8:$G$31,0,UH$1)=OFFSET('Game Board'!$H$8:$H$31,0,UH$1))*1)+SUMPRODUCT((OFFSET('Game Board'!$I$8:$I$31,0,UH$1)=UZ16)*(OFFSET('Game Board'!$F$8:$F$31,0,UH$1)=UZ19)*(OFFSET('Game Board'!$G$8:$G$31,0,UH$1)=OFFSET('Game Board'!$H$8:$H$31,0,UH$1))*1)</f>
        <v>3</v>
      </c>
      <c r="VE16" s="341">
        <f ca="1">SUMPRODUCT((OFFSET('Game Board'!$F$8:$F$31,0,UH$1)=UZ16)*(OFFSET('Game Board'!$I$8:$I$31,0,UH$1)=UZ17)*(OFFSET('Game Board'!$G$8:$G$31,0,UH$1)&lt;OFFSET('Game Board'!$H$8:$H$31,0,UH$1))*1)+SUMPRODUCT((OFFSET('Game Board'!$I$8:$I$31,0,UH$1)=UZ16)*(OFFSET('Game Board'!$F$8:$F$31,0,UH$1)=UZ17)*(OFFSET('Game Board'!$H$8:$H$31,0,UH$1)&lt;OFFSET('Game Board'!$G$8:$G$31,0,UH$1))*1)+SUMPRODUCT((OFFSET('Game Board'!$F$8:$F$31,0,UH$1)=UZ16)*(OFFSET('Game Board'!$I$8:$I$31,0,UH$1)=UZ18)*(OFFSET('Game Board'!$G$8:$G$31,0,UH$1)&lt;OFFSET('Game Board'!$H$8:$H$31,0,UH$1))*1)+SUMPRODUCT((OFFSET('Game Board'!$I$8:$I$31,0,UH$1)=UZ16)*(OFFSET('Game Board'!$F$8:$F$31,0,UH$1)=UZ18)*(OFFSET('Game Board'!$H$8:$H$31,0,UH$1)&lt;OFFSET('Game Board'!$G$8:$G$31,0,UH$1))*1)+SUMPRODUCT((OFFSET('Game Board'!$F$8:$F$31,0,UH$1)=UZ16)*(OFFSET('Game Board'!$I$8:$I$31,0,UH$1)=UZ19)*(OFFSET('Game Board'!$G$8:$G$31,0,UH$1)&lt;OFFSET('Game Board'!$H$8:$H$31,0,UH$1))*1)+SUMPRODUCT((OFFSET('Game Board'!$I$8:$I$31,0,UH$1)=UZ16)*(OFFSET('Game Board'!$F$8:$F$31,0,UH$1)=UZ19)*(OFFSET('Game Board'!$H$8:$H$31,0,UH$1)&lt;OFFSET('Game Board'!$G$8:$G$31,0,UH$1))*1)</f>
        <v>0</v>
      </c>
      <c r="VF16" s="341">
        <f ca="1">SUMIFS(OFFSET('Game Board'!$G$8:$G$31,0,UH$1),OFFSET('Game Board'!$F$8:$F$31,0,UH$1),UZ16,OFFSET('Game Board'!$I$8:$I$31,0,UH$1),UZ17)+SUMIFS(OFFSET('Game Board'!$G$8:$G$31,0,UH$1),OFFSET('Game Board'!$F$8:$F$31,0,UH$1),UZ16,OFFSET('Game Board'!$I$8:$I$31,0,UH$1),UZ18)+SUMIFS(OFFSET('Game Board'!$G$8:$G$31,0,UH$1),OFFSET('Game Board'!$F$8:$F$31,0,UH$1),UZ16,OFFSET('Game Board'!$I$8:$I$31,0,UH$1),UZ19)+SUMIFS(OFFSET('Game Board'!$H$8:$H$31,0,UH$1),OFFSET('Game Board'!$I$8:$I$31,0,UH$1),UZ16,OFFSET('Game Board'!$F$8:$F$31,0,UH$1),UZ17)+SUMIFS(OFFSET('Game Board'!$H$8:$H$31,0,UH$1),OFFSET('Game Board'!$I$8:$I$31,0,UH$1),UZ16,OFFSET('Game Board'!$F$8:$F$31,0,UH$1),UZ18)+SUMIFS(OFFSET('Game Board'!$H$8:$H$31,0,UH$1),OFFSET('Game Board'!$I$8:$I$31,0,UH$1),UZ16,OFFSET('Game Board'!$F$8:$F$31,0,UH$1),UZ19)</f>
        <v>0</v>
      </c>
      <c r="VG16" s="341">
        <f ca="1">SUMIFS(OFFSET('Game Board'!$H$8:$H$31,0,UH$1),OFFSET('Game Board'!$F$8:$F$31,0,UH$1),UZ16,OFFSET('Game Board'!$I$8:$I$31,0,UH$1),UZ17)+SUMIFS(OFFSET('Game Board'!$H$8:$H$31,0,UH$1),OFFSET('Game Board'!$F$8:$F$31,0,UH$1),UZ16,OFFSET('Game Board'!$I$8:$I$31,0,UH$1),UZ18)+SUMIFS(OFFSET('Game Board'!$H$8:$H$31,0,UH$1),OFFSET('Game Board'!$F$8:$F$31,0,UH$1),UZ16,OFFSET('Game Board'!$I$8:$I$31,0,UH$1),UZ19)+SUMIFS(OFFSET('Game Board'!$G$8:$G$31,0,UH$1),OFFSET('Game Board'!$I$8:$I$31,0,UH$1),UZ16,OFFSET('Game Board'!$F$8:$F$31,0,UH$1),UZ17)+SUMIFS(OFFSET('Game Board'!$G$8:$G$31,0,UH$1),OFFSET('Game Board'!$I$8:$I$31,0,UH$1),UZ16,OFFSET('Game Board'!$F$8:$F$31,0,UH$1),UZ18)+SUMIFS(OFFSET('Game Board'!$G$8:$G$31,0,UH$1),OFFSET('Game Board'!$I$8:$I$31,0,UH$1),UZ16,OFFSET('Game Board'!$F$8:$F$31,0,UH$1),UZ19)</f>
        <v>0</v>
      </c>
      <c r="VH16" s="341">
        <f t="shared" ca="1" si="153"/>
        <v>0</v>
      </c>
      <c r="VI16" s="341">
        <f t="shared" ca="1" si="154"/>
        <v>3</v>
      </c>
      <c r="VJ16" s="341">
        <f t="shared" ref="VJ16" ca="1" si="2133">IF(UZ16&lt;&gt;"",SUMPRODUCT((UY16:UY19=UY16)*(VI16:VI19&gt;VI16)*1),0)</f>
        <v>0</v>
      </c>
      <c r="VK16" s="341">
        <f t="shared" ref="VK16" ca="1" si="2134">IF(UZ16&lt;&gt;"",SUMPRODUCT((VJ16:VJ19=VJ16)*(VH16:VH19&gt;VH16)*1),0)</f>
        <v>0</v>
      </c>
      <c r="VL16" s="341">
        <f t="shared" ca="1" si="157"/>
        <v>0</v>
      </c>
      <c r="VM16" s="341">
        <f t="shared" ref="VM16" ca="1" si="2135">IF(UZ16&lt;&gt;"",SUMPRODUCT((VL16:VL19=VL16)*(VJ16:VJ19=VJ16)*(VF16:VF19&gt;VF16)*1),0)</f>
        <v>0</v>
      </c>
      <c r="VN16" s="341">
        <f t="shared" ca="1" si="159"/>
        <v>1</v>
      </c>
      <c r="VO16" s="341">
        <v>0</v>
      </c>
      <c r="VP16" s="341">
        <v>0</v>
      </c>
      <c r="VQ16" s="341">
        <v>0</v>
      </c>
      <c r="VR16" s="341">
        <v>0</v>
      </c>
      <c r="VS16" s="341">
        <v>0</v>
      </c>
      <c r="VT16" s="341">
        <f t="shared" si="363"/>
        <v>0</v>
      </c>
      <c r="VU16" s="341">
        <f t="shared" si="364"/>
        <v>0</v>
      </c>
      <c r="VV16" s="341">
        <v>0</v>
      </c>
      <c r="VW16" s="341">
        <v>0</v>
      </c>
      <c r="VX16" s="341">
        <f t="shared" si="367"/>
        <v>0</v>
      </c>
      <c r="VY16" s="341">
        <v>0</v>
      </c>
      <c r="VZ16" s="341">
        <f t="shared" ca="1" si="160"/>
        <v>1</v>
      </c>
      <c r="WA16" s="341">
        <v>0</v>
      </c>
      <c r="WB16" s="341">
        <v>0</v>
      </c>
      <c r="WC16" s="341">
        <v>0</v>
      </c>
      <c r="WD16" s="341">
        <v>0</v>
      </c>
      <c r="WE16" s="341">
        <v>0</v>
      </c>
      <c r="WF16" s="341">
        <v>0</v>
      </c>
      <c r="WG16" s="341">
        <v>0</v>
      </c>
      <c r="WH16" s="341">
        <v>0</v>
      </c>
      <c r="WI16" s="341">
        <v>0</v>
      </c>
      <c r="WJ16" s="341">
        <v>0</v>
      </c>
      <c r="WK16" s="341">
        <v>0</v>
      </c>
      <c r="WL16" s="341">
        <f t="shared" ca="1" si="161"/>
        <v>1</v>
      </c>
      <c r="WM16" s="341">
        <f t="shared" ref="WM16" ca="1" si="2136">SUMPRODUCT((WL16:WL19=WL16)*(UO16:UO19&gt;UO16)*1)</f>
        <v>0</v>
      </c>
      <c r="WN16" s="341">
        <f t="shared" ca="1" si="163"/>
        <v>1</v>
      </c>
      <c r="WO16" s="341" t="str">
        <f t="shared" si="370"/>
        <v>Japan</v>
      </c>
      <c r="WP16" s="341">
        <f t="shared" ca="1" si="164"/>
        <v>0</v>
      </c>
      <c r="WQ16" s="341">
        <f ca="1">SUMPRODUCT((OFFSET('Game Board'!$G$8:$G$31,0,WQ$1)&lt;&gt;"")*(OFFSET('Game Board'!$F$8:$F$31,0,WQ$1)=$C16)*(OFFSET('Game Board'!$G$8:$G$31,0,WQ$1)&gt;OFFSET('Game Board'!$H$8:$H$31,0,WQ$1))*1)+SUMPRODUCT((OFFSET('Game Board'!$G$8:$G$31,0,WQ$1)&lt;&gt;"")*(OFFSET('Game Board'!$I$8:$I$31,0,WQ$1)=$C16)*(OFFSET('Game Board'!$H$8:$H$31,0,WQ$1)&gt;OFFSET('Game Board'!$G$8:$G$31,0,WQ$1))*1)</f>
        <v>0</v>
      </c>
      <c r="WR16" s="341">
        <f ca="1">SUMPRODUCT((OFFSET('Game Board'!$G$8:$G$31,0,WQ$1)&lt;&gt;"")*(OFFSET('Game Board'!$F$8:$F$31,0,WQ$1)=$C16)*(OFFSET('Game Board'!$G$8:$G$31,0,WQ$1)=OFFSET('Game Board'!$H$8:$H$31,0,WQ$1))*1)+SUMPRODUCT((OFFSET('Game Board'!$G$8:$G$31,0,WQ$1)&lt;&gt;"")*(OFFSET('Game Board'!$I$8:$I$31,0,WQ$1)=$C16)*(OFFSET('Game Board'!$G$8:$G$31,0,WQ$1)=OFFSET('Game Board'!$H$8:$H$31,0,WQ$1))*1)</f>
        <v>0</v>
      </c>
      <c r="WS16" s="341">
        <f ca="1">SUMPRODUCT((OFFSET('Game Board'!$G$8:$G$31,0,WQ$1)&lt;&gt;"")*(OFFSET('Game Board'!$F$8:$F$31,0,WQ$1)=$C16)*(OFFSET('Game Board'!$G$8:$G$31,0,WQ$1)&lt;OFFSET('Game Board'!$H$8:$H$31,0,WQ$1))*1)+SUMPRODUCT((OFFSET('Game Board'!$G$8:$G$31,0,WQ$1)&lt;&gt;"")*(OFFSET('Game Board'!$I$8:$I$31,0,WQ$1)=$C16)*(OFFSET('Game Board'!$H$8:$H$31,0,WQ$1)&lt;OFFSET('Game Board'!$G$8:$G$31,0,WQ$1))*1)</f>
        <v>0</v>
      </c>
      <c r="WT16" s="341">
        <f ca="1">SUMIF(OFFSET('Game Board'!$F$8:$F$31,0,WQ$1),$C16,OFFSET('Game Board'!$G$8:$G$31,0,WQ$1))+SUMIF(OFFSET('Game Board'!$I$8:$I$31,0,WQ$1),$C16,OFFSET('Game Board'!$H$8:$H$31,0,WQ$1))</f>
        <v>0</v>
      </c>
      <c r="WU16" s="341">
        <f ca="1">SUMIF(OFFSET('Game Board'!$F$8:$F$31,0,WQ$1),$C16,OFFSET('Game Board'!$H$8:$H$31,0,WQ$1))+SUMIF(OFFSET('Game Board'!$I$8:$I$31,0,WQ$1),$C16,OFFSET('Game Board'!$G$8:$G$31,0,WQ$1))</f>
        <v>0</v>
      </c>
      <c r="WV16" s="341">
        <f t="shared" ca="1" si="165"/>
        <v>0</v>
      </c>
      <c r="WW16" s="341">
        <f t="shared" ca="1" si="166"/>
        <v>0</v>
      </c>
      <c r="WX16" s="341">
        <f t="shared" ca="1" si="371"/>
        <v>4</v>
      </c>
      <c r="WY16" s="341">
        <f>'Tournament Setup'!$F18</f>
        <v>0</v>
      </c>
      <c r="WZ16" s="341">
        <f t="shared" ref="WZ16" ca="1" si="2137">RANK(WW16,WW16:WW19)</f>
        <v>1</v>
      </c>
      <c r="XA16" s="341">
        <f t="shared" ref="XA16" ca="1" si="2138">SUMPRODUCT((WZ16:WZ19=WZ16)*(WV16:WV19&gt;WV16)*1)</f>
        <v>0</v>
      </c>
      <c r="XB16" s="341">
        <f t="shared" ca="1" si="169"/>
        <v>1</v>
      </c>
      <c r="XC16" s="341">
        <f t="shared" ref="XC16" ca="1" si="2139">SUMPRODUCT((WZ16:WZ19=WZ16)*(WV16:WV19=WV16)*(WT16:WT19&gt;WT16)*1)</f>
        <v>0</v>
      </c>
      <c r="XD16" s="341">
        <f t="shared" ca="1" si="171"/>
        <v>1</v>
      </c>
      <c r="XE16" s="341">
        <f t="shared" ref="XE16" ca="1" si="2140">RANK(XD16,XD16:XD19,1)+COUNTIF(XD16:XD16,XD16)-1</f>
        <v>1</v>
      </c>
      <c r="XF16" s="341">
        <v>1</v>
      </c>
      <c r="XG16" s="341" t="str">
        <f t="shared" ref="XG16" ca="1" si="2141">INDEX(WO16:WO19,MATCH(XF16,XE16:XE19,0),0)</f>
        <v>Japan</v>
      </c>
      <c r="XH16" s="341">
        <f t="shared" ref="XH16" ca="1" si="2142">INDEX(XD16:XD19,MATCH(XG16,WO16:WO19,0),0)</f>
        <v>1</v>
      </c>
      <c r="XI16" s="341" t="str">
        <f t="shared" ref="XI16" ca="1" si="2143">IF(XH17=1,XG16,"")</f>
        <v>Japan</v>
      </c>
      <c r="XL16" s="341">
        <f ca="1">SUMPRODUCT((OFFSET('Game Board'!$F$8:$F$31,0,WQ$1)=XI16)*(OFFSET('Game Board'!$I$8:$I$31,0,WQ$1)=XI17)*(OFFSET('Game Board'!$G$8:$G$31,0,WQ$1)&gt;OFFSET('Game Board'!$H$8:$H$31,0,WQ$1))*1)+SUMPRODUCT((OFFSET('Game Board'!$I$8:$I$31,0,WQ$1)=XI16)*(OFFSET('Game Board'!$F$8:$F$31,0,WQ$1)=XI17)*(OFFSET('Game Board'!$H$8:$H$31,0,WQ$1)&gt;OFFSET('Game Board'!$G$8:$G$31,0,WQ$1))*1)+SUMPRODUCT((OFFSET('Game Board'!$F$8:$F$31,0,WQ$1)=XI16)*(OFFSET('Game Board'!$I$8:$I$31,0,WQ$1)=XI18)*(OFFSET('Game Board'!$G$8:$G$31,0,WQ$1)&gt;OFFSET('Game Board'!$H$8:$H$31,0,WQ$1))*1)+SUMPRODUCT((OFFSET('Game Board'!$I$8:$I$31,0,WQ$1)=XI16)*(OFFSET('Game Board'!$F$8:$F$31,0,WQ$1)=XI18)*(OFFSET('Game Board'!$H$8:$H$31,0,WQ$1)&gt;OFFSET('Game Board'!$G$8:$G$31,0,WQ$1))*1)+SUMPRODUCT((OFFSET('Game Board'!$F$8:$F$31,0,WQ$1)=XI16)*(OFFSET('Game Board'!$I$8:$I$31,0,WQ$1)=XI19)*(OFFSET('Game Board'!$G$8:$G$31,0,WQ$1)&gt;OFFSET('Game Board'!$H$8:$H$31,0,WQ$1))*1)+SUMPRODUCT((OFFSET('Game Board'!$I$8:$I$31,0,WQ$1)=XI16)*(OFFSET('Game Board'!$F$8:$F$31,0,WQ$1)=XI19)*(OFFSET('Game Board'!$H$8:$H$31,0,WQ$1)&gt;OFFSET('Game Board'!$G$8:$G$31,0,WQ$1))*1)</f>
        <v>0</v>
      </c>
      <c r="XM16" s="341">
        <f ca="1">SUMPRODUCT((OFFSET('Game Board'!$F$8:$F$31,0,WQ$1)=XI16)*(OFFSET('Game Board'!$I$8:$I$31,0,WQ$1)=XI17)*(OFFSET('Game Board'!$G$8:$G$31,0,WQ$1)=OFFSET('Game Board'!$H$8:$H$31,0,WQ$1))*1)+SUMPRODUCT((OFFSET('Game Board'!$I$8:$I$31,0,WQ$1)=XI16)*(OFFSET('Game Board'!$F$8:$F$31,0,WQ$1)=XI17)*(OFFSET('Game Board'!$G$8:$G$31,0,WQ$1)=OFFSET('Game Board'!$H$8:$H$31,0,WQ$1))*1)+SUMPRODUCT((OFFSET('Game Board'!$F$8:$F$31,0,WQ$1)=XI16)*(OFFSET('Game Board'!$I$8:$I$31,0,WQ$1)=XI18)*(OFFSET('Game Board'!$G$8:$G$31,0,WQ$1)=OFFSET('Game Board'!$H$8:$H$31,0,WQ$1))*1)+SUMPRODUCT((OFFSET('Game Board'!$I$8:$I$31,0,WQ$1)=XI16)*(OFFSET('Game Board'!$F$8:$F$31,0,WQ$1)=XI18)*(OFFSET('Game Board'!$G$8:$G$31,0,WQ$1)=OFFSET('Game Board'!$H$8:$H$31,0,WQ$1))*1)+SUMPRODUCT((OFFSET('Game Board'!$F$8:$F$31,0,WQ$1)=XI16)*(OFFSET('Game Board'!$I$8:$I$31,0,WQ$1)=XI19)*(OFFSET('Game Board'!$G$8:$G$31,0,WQ$1)=OFFSET('Game Board'!$H$8:$H$31,0,WQ$1))*1)+SUMPRODUCT((OFFSET('Game Board'!$I$8:$I$31,0,WQ$1)=XI16)*(OFFSET('Game Board'!$F$8:$F$31,0,WQ$1)=XI19)*(OFFSET('Game Board'!$G$8:$G$31,0,WQ$1)=OFFSET('Game Board'!$H$8:$H$31,0,WQ$1))*1)</f>
        <v>3</v>
      </c>
      <c r="XN16" s="341">
        <f ca="1">SUMPRODUCT((OFFSET('Game Board'!$F$8:$F$31,0,WQ$1)=XI16)*(OFFSET('Game Board'!$I$8:$I$31,0,WQ$1)=XI17)*(OFFSET('Game Board'!$G$8:$G$31,0,WQ$1)&lt;OFFSET('Game Board'!$H$8:$H$31,0,WQ$1))*1)+SUMPRODUCT((OFFSET('Game Board'!$I$8:$I$31,0,WQ$1)=XI16)*(OFFSET('Game Board'!$F$8:$F$31,0,WQ$1)=XI17)*(OFFSET('Game Board'!$H$8:$H$31,0,WQ$1)&lt;OFFSET('Game Board'!$G$8:$G$31,0,WQ$1))*1)+SUMPRODUCT((OFFSET('Game Board'!$F$8:$F$31,0,WQ$1)=XI16)*(OFFSET('Game Board'!$I$8:$I$31,0,WQ$1)=XI18)*(OFFSET('Game Board'!$G$8:$G$31,0,WQ$1)&lt;OFFSET('Game Board'!$H$8:$H$31,0,WQ$1))*1)+SUMPRODUCT((OFFSET('Game Board'!$I$8:$I$31,0,WQ$1)=XI16)*(OFFSET('Game Board'!$F$8:$F$31,0,WQ$1)=XI18)*(OFFSET('Game Board'!$H$8:$H$31,0,WQ$1)&lt;OFFSET('Game Board'!$G$8:$G$31,0,WQ$1))*1)+SUMPRODUCT((OFFSET('Game Board'!$F$8:$F$31,0,WQ$1)=XI16)*(OFFSET('Game Board'!$I$8:$I$31,0,WQ$1)=XI19)*(OFFSET('Game Board'!$G$8:$G$31,0,WQ$1)&lt;OFFSET('Game Board'!$H$8:$H$31,0,WQ$1))*1)+SUMPRODUCT((OFFSET('Game Board'!$I$8:$I$31,0,WQ$1)=XI16)*(OFFSET('Game Board'!$F$8:$F$31,0,WQ$1)=XI19)*(OFFSET('Game Board'!$H$8:$H$31,0,WQ$1)&lt;OFFSET('Game Board'!$G$8:$G$31,0,WQ$1))*1)</f>
        <v>0</v>
      </c>
      <c r="XO16" s="341">
        <f ca="1">SUMIFS(OFFSET('Game Board'!$G$8:$G$31,0,WQ$1),OFFSET('Game Board'!$F$8:$F$31,0,WQ$1),XI16,OFFSET('Game Board'!$I$8:$I$31,0,WQ$1),XI17)+SUMIFS(OFFSET('Game Board'!$G$8:$G$31,0,WQ$1),OFFSET('Game Board'!$F$8:$F$31,0,WQ$1),XI16,OFFSET('Game Board'!$I$8:$I$31,0,WQ$1),XI18)+SUMIFS(OFFSET('Game Board'!$G$8:$G$31,0,WQ$1),OFFSET('Game Board'!$F$8:$F$31,0,WQ$1),XI16,OFFSET('Game Board'!$I$8:$I$31,0,WQ$1),XI19)+SUMIFS(OFFSET('Game Board'!$H$8:$H$31,0,WQ$1),OFFSET('Game Board'!$I$8:$I$31,0,WQ$1),XI16,OFFSET('Game Board'!$F$8:$F$31,0,WQ$1),XI17)+SUMIFS(OFFSET('Game Board'!$H$8:$H$31,0,WQ$1),OFFSET('Game Board'!$I$8:$I$31,0,WQ$1),XI16,OFFSET('Game Board'!$F$8:$F$31,0,WQ$1),XI18)+SUMIFS(OFFSET('Game Board'!$H$8:$H$31,0,WQ$1),OFFSET('Game Board'!$I$8:$I$31,0,WQ$1),XI16,OFFSET('Game Board'!$F$8:$F$31,0,WQ$1),XI19)</f>
        <v>0</v>
      </c>
      <c r="XP16" s="341">
        <f ca="1">SUMIFS(OFFSET('Game Board'!$H$8:$H$31,0,WQ$1),OFFSET('Game Board'!$F$8:$F$31,0,WQ$1),XI16,OFFSET('Game Board'!$I$8:$I$31,0,WQ$1),XI17)+SUMIFS(OFFSET('Game Board'!$H$8:$H$31,0,WQ$1),OFFSET('Game Board'!$F$8:$F$31,0,WQ$1),XI16,OFFSET('Game Board'!$I$8:$I$31,0,WQ$1),XI18)+SUMIFS(OFFSET('Game Board'!$H$8:$H$31,0,WQ$1),OFFSET('Game Board'!$F$8:$F$31,0,WQ$1),XI16,OFFSET('Game Board'!$I$8:$I$31,0,WQ$1),XI19)+SUMIFS(OFFSET('Game Board'!$G$8:$G$31,0,WQ$1),OFFSET('Game Board'!$I$8:$I$31,0,WQ$1),XI16,OFFSET('Game Board'!$F$8:$F$31,0,WQ$1),XI17)+SUMIFS(OFFSET('Game Board'!$G$8:$G$31,0,WQ$1),OFFSET('Game Board'!$I$8:$I$31,0,WQ$1),XI16,OFFSET('Game Board'!$F$8:$F$31,0,WQ$1),XI18)+SUMIFS(OFFSET('Game Board'!$G$8:$G$31,0,WQ$1),OFFSET('Game Board'!$I$8:$I$31,0,WQ$1),XI16,OFFSET('Game Board'!$F$8:$F$31,0,WQ$1),XI19)</f>
        <v>0</v>
      </c>
      <c r="XQ16" s="341">
        <f t="shared" ca="1" si="176"/>
        <v>0</v>
      </c>
      <c r="XR16" s="341">
        <f t="shared" ca="1" si="177"/>
        <v>3</v>
      </c>
      <c r="XS16" s="341">
        <f t="shared" ref="XS16" ca="1" si="2144">IF(XI16&lt;&gt;"",SUMPRODUCT((XH16:XH19=XH16)*(XR16:XR19&gt;XR16)*1),0)</f>
        <v>0</v>
      </c>
      <c r="XT16" s="341">
        <f t="shared" ref="XT16" ca="1" si="2145">IF(XI16&lt;&gt;"",SUMPRODUCT((XS16:XS19=XS16)*(XQ16:XQ19&gt;XQ16)*1),0)</f>
        <v>0</v>
      </c>
      <c r="XU16" s="341">
        <f t="shared" ca="1" si="180"/>
        <v>0</v>
      </c>
      <c r="XV16" s="341">
        <f t="shared" ref="XV16" ca="1" si="2146">IF(XI16&lt;&gt;"",SUMPRODUCT((XU16:XU19=XU16)*(XS16:XS19=XS16)*(XO16:XO19&gt;XO16)*1),0)</f>
        <v>0</v>
      </c>
      <c r="XW16" s="341">
        <f t="shared" ca="1" si="182"/>
        <v>1</v>
      </c>
      <c r="XX16" s="341">
        <v>0</v>
      </c>
      <c r="XY16" s="341">
        <v>0</v>
      </c>
      <c r="XZ16" s="341">
        <v>0</v>
      </c>
      <c r="YA16" s="341">
        <v>0</v>
      </c>
      <c r="YB16" s="341">
        <v>0</v>
      </c>
      <c r="YC16" s="341">
        <f t="shared" si="383"/>
        <v>0</v>
      </c>
      <c r="YD16" s="341">
        <f t="shared" si="384"/>
        <v>0</v>
      </c>
      <c r="YE16" s="341">
        <v>0</v>
      </c>
      <c r="YF16" s="341">
        <v>0</v>
      </c>
      <c r="YG16" s="341">
        <f t="shared" si="387"/>
        <v>0</v>
      </c>
      <c r="YH16" s="341">
        <v>0</v>
      </c>
      <c r="YI16" s="341">
        <f t="shared" ca="1" si="183"/>
        <v>1</v>
      </c>
      <c r="YJ16" s="341">
        <v>0</v>
      </c>
      <c r="YK16" s="341">
        <v>0</v>
      </c>
      <c r="YL16" s="341">
        <v>0</v>
      </c>
      <c r="YM16" s="341">
        <v>0</v>
      </c>
      <c r="YN16" s="341">
        <v>0</v>
      </c>
      <c r="YO16" s="341">
        <v>0</v>
      </c>
      <c r="YP16" s="341">
        <v>0</v>
      </c>
      <c r="YQ16" s="341">
        <v>0</v>
      </c>
      <c r="YR16" s="341">
        <v>0</v>
      </c>
      <c r="YS16" s="341">
        <v>0</v>
      </c>
      <c r="YT16" s="341">
        <v>0</v>
      </c>
      <c r="YU16" s="341">
        <f t="shared" ca="1" si="184"/>
        <v>1</v>
      </c>
      <c r="YV16" s="341">
        <f t="shared" ref="YV16" ca="1" si="2147">SUMPRODUCT((YU16:YU19=YU16)*(WX16:WX19&gt;WX16)*1)</f>
        <v>0</v>
      </c>
      <c r="YW16" s="341">
        <f t="shared" ca="1" si="186"/>
        <v>1</v>
      </c>
    </row>
    <row r="17" spans="1:673" x14ac:dyDescent="0.25">
      <c r="A17" s="341">
        <f>INDEX(M4:M35,MATCH(U17,C4:C35,0),0)</f>
        <v>3</v>
      </c>
      <c r="B17" s="341">
        <f t="shared" si="824"/>
        <v>2</v>
      </c>
      <c r="C17" s="341" t="str">
        <f>'Tournament Setup'!D19</f>
        <v>Paraguay</v>
      </c>
      <c r="D17" s="341">
        <f t="shared" si="187"/>
        <v>0</v>
      </c>
      <c r="E17" s="341">
        <f>SUMPRODUCT(('Game Board'!$G$8:$G$31&lt;&gt;"")*('Game Board'!$F$8:$F$31=$C17)*('Game Board'!$G$8:$G$31&gt;'Game Board'!$H$8:$H$31)*1)+SUMPRODUCT(('Game Board'!$G$8:$G$31&lt;&gt;"")*('Game Board'!$I$8:$I$31=$C17)*('Game Board'!$H$8:$H$31&gt;'Game Board'!$G$8:$G$31)*1)</f>
        <v>0</v>
      </c>
      <c r="F17" s="341">
        <f>SUMPRODUCT(('Game Board'!$G$8:$G$31&lt;&gt;"")*('Game Board'!$F$8:$F$31=$C17)*('Game Board'!$G$8:$G$31='Game Board'!$H$8:$H$31)*1)+SUMPRODUCT(('Game Board'!$G$8:$G$31&lt;&gt;"")*('Game Board'!$I$8:$I$31=$C17)*('Game Board'!$G$8:$G$31='Game Board'!$H$8:$H$31)*1)</f>
        <v>0</v>
      </c>
      <c r="G17" s="341">
        <f>SUMPRODUCT(('Game Board'!$G$8:$G$31&lt;&gt;"")*('Game Board'!$F$8:$F$31=$C17)*('Game Board'!$G$8:$G$31&lt;'Game Board'!$H$8:$H$31)*1)+SUMPRODUCT(('Game Board'!$G$8:$G$31&lt;&gt;"")*('Game Board'!$I$8:$I$31=$C17)*('Game Board'!$H$8:$H$31&lt;'Game Board'!$G$8:$G$31)*1)</f>
        <v>0</v>
      </c>
      <c r="H17" s="341">
        <f>SUMIF('Game Board'!$F$8:$F$31,$C17,'Game Board'!$G$8:$G$31)+SUMIF('Game Board'!$I$8:$I$31,$C17,'Game Board'!$H$8:$H$31)</f>
        <v>0</v>
      </c>
      <c r="I17" s="341">
        <f>SUMIF('Game Board'!$F$8:$F$31,$C17,'Game Board'!$H$8:$H$31)+SUMIF('Game Board'!$I$8:$I$31,$C17,'Game Board'!$G$8:$G$31)</f>
        <v>0</v>
      </c>
      <c r="J17" s="341">
        <f t="shared" si="188"/>
        <v>0</v>
      </c>
      <c r="K17" s="341">
        <f t="shared" si="189"/>
        <v>0</v>
      </c>
      <c r="L17" s="341">
        <f>'Tournament Setup'!$E19</f>
        <v>3</v>
      </c>
      <c r="M17" s="341">
        <f>IF('Tournament Setup'!$F19&lt;&gt;"",-'Tournament Setup'!$F19,'Tournament Setup'!$E19)</f>
        <v>3</v>
      </c>
      <c r="N17" s="341">
        <f>RANK(K17,K16:K19)</f>
        <v>1</v>
      </c>
      <c r="O17" s="341">
        <f>SUMPRODUCT((N16:N19=N17)*(J16:J19&gt;J17)*1)</f>
        <v>0</v>
      </c>
      <c r="P17" s="341">
        <f t="shared" si="190"/>
        <v>1</v>
      </c>
      <c r="Q17" s="341">
        <f>SUMPRODUCT((N16:N19=N17)*(J16:J19=J17)*(H16:H19&gt;H17)*1)</f>
        <v>0</v>
      </c>
      <c r="R17" s="341">
        <f t="shared" si="191"/>
        <v>1</v>
      </c>
      <c r="S17" s="341">
        <f>RANK(R17,R16:R19,1)+COUNTIF(R16:R17,R17)-1</f>
        <v>2</v>
      </c>
      <c r="T17" s="341">
        <v>2</v>
      </c>
      <c r="U17" s="341" t="str">
        <f t="shared" ref="U17" si="2148">INDEX(C16:C19,MATCH(T17,S16:S19,0),0)</f>
        <v>Paraguay</v>
      </c>
      <c r="V17" s="341">
        <f>INDEX(R16:R19,MATCH(U17,C16:C19,0),0)</f>
        <v>1</v>
      </c>
      <c r="W17" s="341" t="str">
        <f t="shared" ref="W17" si="2149">IF(W16&lt;&gt;"",U17,"")</f>
        <v>Paraguay</v>
      </c>
      <c r="X17" s="341" t="str">
        <f t="shared" ref="X17" si="2150">IF(V18=2,U17,"")</f>
        <v/>
      </c>
      <c r="Z17" s="341">
        <f>SUMPRODUCT(('Game Board'!$F$8:$F$31=W17)*('Game Board'!$I$8:$I$31=W16)*('Game Board'!$G$8:$G$31&gt;'Game Board'!$H$8:$H$31)*1)+SUMPRODUCT(('Game Board'!$I$8:$I$31=W17)*('Game Board'!$F$8:$F$31=W16)*('Game Board'!$H$8:$H$31&gt;'Game Board'!$G$8:$G$31)*1)+SUMPRODUCT(('Game Board'!$F$8:$F$31=W17)*('Game Board'!$I$8:$I$31=W18)*('Game Board'!$G$8:$G$31&gt;'Game Board'!$H$8:$H$31)*1)+SUMPRODUCT(('Game Board'!$I$8:$I$31=W17)*('Game Board'!$F$8:$F$31=W18)*('Game Board'!$H$8:$H$31&gt;'Game Board'!$G$8:$G$31)*1)+SUMPRODUCT(('Game Board'!$F$8:$F$31=W17)*('Game Board'!$I$8:$I$31=W19)*('Game Board'!$G$8:$G$31&gt;'Game Board'!$H$8:$H$31)*1)+SUMPRODUCT(('Game Board'!$I$8:$I$31=W17)*('Game Board'!$F$8:$F$31=W19)*('Game Board'!$H$8:$H$31&gt;'Game Board'!$G$8:$G$31)*1)</f>
        <v>0</v>
      </c>
      <c r="AA17" s="341">
        <f>SUMPRODUCT(('Game Board'!$F$8:$F$31=W17)*('Game Board'!$I$8:$I$31=W16)*('Game Board'!$G$8:$G$31='Game Board'!$H$8:$H$31)*1)+SUMPRODUCT(('Game Board'!$I$8:$I$31=W17)*('Game Board'!$F$8:$F$31=W16)*('Game Board'!$G$8:$G$31='Game Board'!$H$8:$H$31)*1)+SUMPRODUCT(('Game Board'!$F$8:$F$31=W17)*('Game Board'!$I$8:$I$31=W18)*('Game Board'!$G$8:$G$31='Game Board'!$H$8:$H$31)*1)+SUMPRODUCT(('Game Board'!$I$8:$I$31=W17)*('Game Board'!$F$8:$F$31=W18)*('Game Board'!$G$8:$G$31='Game Board'!$H$8:$H$31)*1)+SUMPRODUCT(('Game Board'!$F$8:$F$31=W17)*('Game Board'!$I$8:$I$31=W19)*('Game Board'!$G$8:$G$31='Game Board'!$H$8:$H$31)*1)+SUMPRODUCT(('Game Board'!$I$8:$I$31=W17)*('Game Board'!$F$8:$F$31=W19)*('Game Board'!$G$8:$G$31='Game Board'!$H$8:$H$31)*1)</f>
        <v>3</v>
      </c>
      <c r="AB17" s="341">
        <f>SUMPRODUCT(('Game Board'!$F$8:$F$31=W17)*('Game Board'!$I$8:$I$31=W16)*('Game Board'!$G$8:$G$31&lt;'Game Board'!$H$8:$H$31)*1)+SUMPRODUCT(('Game Board'!$I$8:$I$31=W17)*('Game Board'!$F$8:$F$31=W16)*('Game Board'!$H$8:$H$31&lt;'Game Board'!$G$8:$G$31)*1)+SUMPRODUCT(('Game Board'!$F$8:$F$31=W17)*('Game Board'!$I$8:$I$31=W18)*('Game Board'!$G$8:$G$31&lt;'Game Board'!$H$8:$H$31)*1)+SUMPRODUCT(('Game Board'!$I$8:$I$31=W17)*('Game Board'!$F$8:$F$31=W18)*('Game Board'!$H$8:$H$31&lt;'Game Board'!$G$8:$G$31)*1)+SUMPRODUCT(('Game Board'!$F$8:$F$31=W17)*('Game Board'!$I$8:$I$31=W19)*('Game Board'!$G$8:$G$31&lt;'Game Board'!$H$8:$H$31)*1)+SUMPRODUCT(('Game Board'!$I$8:$I$31=W17)*('Game Board'!$F$8:$F$31=W19)*('Game Board'!$H$8:$H$31&lt;'Game Board'!$G$8:$G$31)*1)</f>
        <v>0</v>
      </c>
      <c r="AC17" s="341">
        <f>SUMIFS('Game Board'!$G$8:$G$31,'Game Board'!$F$8:$F$31,W17,'Game Board'!$I$8:$I$31,W16)+SUMIFS('Game Board'!$G$8:$G$31,'Game Board'!$F$8:$F$31,W17,'Game Board'!$I$8:$I$31,W18)+SUMIFS('Game Board'!$G$8:$G$31,'Game Board'!$F$8:$F$31,W17,'Game Board'!$I$8:$I$31,W19)+SUMIFS('Game Board'!$H$8:$H$31,'Game Board'!$I$8:$I$31,W17,'Game Board'!$F$8:$F$31,W16)+SUMIFS('Game Board'!$H$8:$H$31,'Game Board'!$I$8:$I$31,W17,'Game Board'!$F$8:$F$31,W18)+SUMIFS('Game Board'!$H$8:$H$31,'Game Board'!$I$8:$I$31,W17,'Game Board'!$F$8:$F$31,W19)</f>
        <v>0</v>
      </c>
      <c r="AD17" s="341">
        <f>SUMIFS('Game Board'!$H$8:$H$31,'Game Board'!$F$8:$F$31,W17,'Game Board'!$I$8:$I$31,W16)+SUMIFS('Game Board'!$H$8:$H$31,'Game Board'!$F$8:$F$31,W17,'Game Board'!$I$8:$I$31,W18)+SUMIFS('Game Board'!$H$8:$H$31,'Game Board'!$F$8:$F$31,W17,'Game Board'!$I$8:$I$31,W19)+SUMIFS('Game Board'!$G$8:$G$31,'Game Board'!$I$8:$I$31,W17,'Game Board'!$F$8:$F$31,W16)+SUMIFS('Game Board'!$G$8:$G$31,'Game Board'!$I$8:$I$31,W17,'Game Board'!$F$8:$F$31,W18)+SUMIFS('Game Board'!$G$8:$G$31,'Game Board'!$I$8:$I$31,W17,'Game Board'!$F$8:$F$31,W19)</f>
        <v>0</v>
      </c>
      <c r="AE17" s="341">
        <f t="shared" si="192"/>
        <v>0</v>
      </c>
      <c r="AF17" s="341">
        <f t="shared" si="193"/>
        <v>3</v>
      </c>
      <c r="AG17" s="341">
        <f t="shared" ref="AG17" si="2151">IF(W17&lt;&gt;"",SUMPRODUCT((V16:V19=V17)*(AF16:AF19&gt;AF17)*1),0)</f>
        <v>0</v>
      </c>
      <c r="AH17" s="341">
        <f t="shared" ref="AH17" si="2152">IF(W17&lt;&gt;"",SUMPRODUCT((AG16:AG19=AG17)*(AE16:AE19&gt;AE17)*1),0)</f>
        <v>0</v>
      </c>
      <c r="AI17" s="341">
        <f t="shared" si="0"/>
        <v>0</v>
      </c>
      <c r="AJ17" s="341">
        <f t="shared" ref="AJ17" si="2153">IF(W17&lt;&gt;"",SUMPRODUCT((AI16:AI19=AI17)*(AG16:AG19=AG17)*(AC16:AC19&gt;AC17)*1),0)</f>
        <v>0</v>
      </c>
      <c r="AK17" s="341">
        <f t="shared" si="194"/>
        <v>1</v>
      </c>
      <c r="AL17" s="341">
        <f>SUMPRODUCT(('Game Board'!$F$8:$F$31=X17)*('Game Board'!$I$8:$I$31=X18)*('Game Board'!$G$8:$G$31&gt;'Game Board'!$H$8:$H$31)*1)+SUMPRODUCT(('Game Board'!$I$8:$I$31=X17)*('Game Board'!$F$8:$F$31=X18)*('Game Board'!$H$8:$H$31&gt;'Game Board'!$G$8:$G$31)*1)+SUMPRODUCT(('Game Board'!$F$8:$F$31=X17)*('Game Board'!$I$8:$I$31=X19)*('Game Board'!$G$8:$G$31&gt;'Game Board'!$H$8:$H$31)*1)+SUMPRODUCT(('Game Board'!$I$8:$I$31=X17)*('Game Board'!$F$8:$F$31=X19)*('Game Board'!$H$8:$H$31&gt;'Game Board'!$G$8:$G$31)*1)</f>
        <v>0</v>
      </c>
      <c r="AM17" s="341">
        <f>SUMPRODUCT(('Game Board'!$F$8:$F$31=X17)*('Game Board'!$I$8:$I$31=X18)*('Game Board'!$G$8:$G$31='Game Board'!$H$8:$H$31)*1)+SUMPRODUCT(('Game Board'!$I$8:$I$31=X17)*('Game Board'!$F$8:$F$31=X18)*('Game Board'!$G$8:$G$31='Game Board'!$H$8:$H$31)*1)+SUMPRODUCT(('Game Board'!$F$8:$F$31=X17)*('Game Board'!$I$8:$I$31=X19)*('Game Board'!$G$8:$G$31='Game Board'!$H$8:$H$31)*1)+SUMPRODUCT(('Game Board'!$I$8:$I$31=X17)*('Game Board'!$F$8:$F$31=X19)*('Game Board'!$G$8:$G$31='Game Board'!$H$8:$H$31)*1)</f>
        <v>0</v>
      </c>
      <c r="AN17" s="341">
        <f>SUMPRODUCT(('Game Board'!$F$8:$F$31=X17)*('Game Board'!$I$8:$I$31=X18)*('Game Board'!$G$8:$G$31&lt;'Game Board'!$H$8:$H$31)*1)+SUMPRODUCT(('Game Board'!$I$8:$I$31=X17)*('Game Board'!$F$8:$F$31=X18)*('Game Board'!$H$8:$H$31&lt;'Game Board'!$G$8:$G$31)*1)+SUMPRODUCT(('Game Board'!$F$8:$F$31=X17)*('Game Board'!$I$8:$I$31=X19)*('Game Board'!$G$8:$G$31&lt;'Game Board'!$H$8:$H$31)*1)+SUMPRODUCT(('Game Board'!$I$8:$I$31=X17)*('Game Board'!$F$8:$F$31=X19)*('Game Board'!$H$8:$H$31&lt;'Game Board'!$G$8:$G$31)*1)</f>
        <v>0</v>
      </c>
      <c r="AO17" s="341">
        <f>SUMIFS('Game Board'!$G$8:$G$31,'Game Board'!$F$8:$F$31,X17,'Game Board'!$I$8:$I$31,X18)+SUMIFS('Game Board'!$G$8:$G$31,'Game Board'!$F$8:$F$31,X17,'Game Board'!$I$8:$I$31,X19)+SUMIFS('Game Board'!$H$8:$H$31,'Game Board'!$I$8:$I$31,X17,'Game Board'!$F$8:$F$31,X18)+SUMIFS('Game Board'!$H$8:$H$31,'Game Board'!$I$8:$I$31,X17,'Game Board'!$F$8:$F$31,X19)</f>
        <v>0</v>
      </c>
      <c r="AP17" s="341">
        <f>SUMIFS('Game Board'!$H$8:$H$31,'Game Board'!$F$8:$F$31,X17,'Game Board'!$I$8:$I$31,X18)+SUMIFS('Game Board'!$H$8:$H$31,'Game Board'!$F$8:$F$31,X17,'Game Board'!$I$8:$I$31,X19)+SUMIFS('Game Board'!$G$8:$G$31,'Game Board'!$I$8:$I$31,X17,'Game Board'!$F$8:$F$31,X18)+SUMIFS('Game Board'!$G$8:$G$31,'Game Board'!$I$8:$I$31,X17,'Game Board'!$F$8:$F$31,X19)</f>
        <v>0</v>
      </c>
      <c r="AQ17" s="341">
        <f t="shared" si="195"/>
        <v>0</v>
      </c>
      <c r="AR17" s="341">
        <f t="shared" si="196"/>
        <v>0</v>
      </c>
      <c r="AS17" s="341">
        <f t="shared" ref="AS17" si="2154">IF(X17&lt;&gt;"",SUMPRODUCT((V16:V19=V17)*(AR16:AR19&gt;AR17)*1),0)</f>
        <v>0</v>
      </c>
      <c r="AT17" s="341">
        <f t="shared" ref="AT17" si="2155">IF(X17&lt;&gt;"",SUMPRODUCT((AS16:AS19=AS17)*(AQ16:AQ19&gt;AQ17)*1),0)</f>
        <v>0</v>
      </c>
      <c r="AU17" s="341">
        <f t="shared" si="197"/>
        <v>0</v>
      </c>
      <c r="AV17" s="341">
        <f t="shared" ref="AV17" si="2156">IF(X17&lt;&gt;"",SUMPRODUCT((AU16:AU19=AU17)*(AS16:AS19=AS17)*(AO16:AO19&gt;AO17)*1),0)</f>
        <v>0</v>
      </c>
      <c r="AW17" s="341">
        <f t="shared" si="198"/>
        <v>1</v>
      </c>
      <c r="AX17" s="341">
        <v>0</v>
      </c>
      <c r="AY17" s="341">
        <v>0</v>
      </c>
      <c r="AZ17" s="341">
        <v>0</v>
      </c>
      <c r="BA17" s="341">
        <v>0</v>
      </c>
      <c r="BB17" s="341">
        <v>0</v>
      </c>
      <c r="BC17" s="341">
        <v>0</v>
      </c>
      <c r="BD17" s="341">
        <v>0</v>
      </c>
      <c r="BE17" s="341">
        <v>0</v>
      </c>
      <c r="BF17" s="341">
        <v>0</v>
      </c>
      <c r="BG17" s="341">
        <v>0</v>
      </c>
      <c r="BH17" s="341">
        <v>0</v>
      </c>
      <c r="BI17" s="341">
        <f t="shared" si="392"/>
        <v>1</v>
      </c>
      <c r="BJ17" s="341">
        <f>SUMPRODUCT((BI16:BI19=BI17)*(A16:A19&gt;A17)*1)</f>
        <v>1</v>
      </c>
      <c r="BK17" s="341">
        <f t="shared" si="199"/>
        <v>2</v>
      </c>
      <c r="BL17" s="341" t="str">
        <f t="shared" si="200"/>
        <v>Paraguay</v>
      </c>
      <c r="BM17" s="341">
        <f t="shared" ca="1" si="201"/>
        <v>0</v>
      </c>
      <c r="BN17" s="341">
        <f ca="1">SUMPRODUCT((OFFSET('Game Board'!$G$8:$G$31,0,BN$1)&lt;&gt;"")*(OFFSET('Game Board'!$F$8:$F$31,0,BN$1)=$C17)*(OFFSET('Game Board'!$G$8:$G$31,0,BN$1)&gt;OFFSET('Game Board'!$H$8:$H$31,0,BN$1))*1)+SUMPRODUCT((OFFSET('Game Board'!$G$8:$G$31,0,BN$1)&lt;&gt;"")*(OFFSET('Game Board'!$I$8:$I$31,0,BN$1)=$C17)*(OFFSET('Game Board'!$H$8:$H$31,0,BN$1)&gt;OFFSET('Game Board'!$G$8:$G$31,0,BN$1))*1)</f>
        <v>0</v>
      </c>
      <c r="BO17" s="341">
        <f ca="1">SUMPRODUCT((OFFSET('Game Board'!$G$8:$G$31,0,BN$1)&lt;&gt;"")*(OFFSET('Game Board'!$F$8:$F$31,0,BN$1)=$C17)*(OFFSET('Game Board'!$G$8:$G$31,0,BN$1)=OFFSET('Game Board'!$H$8:$H$31,0,BN$1))*1)+SUMPRODUCT((OFFSET('Game Board'!$G$8:$G$31,0,BN$1)&lt;&gt;"")*(OFFSET('Game Board'!$I$8:$I$31,0,BN$1)=$C17)*(OFFSET('Game Board'!$G$8:$G$31,0,BN$1)=OFFSET('Game Board'!$H$8:$H$31,0,BN$1))*1)</f>
        <v>0</v>
      </c>
      <c r="BP17" s="341">
        <f ca="1">SUMPRODUCT((OFFSET('Game Board'!$G$8:$G$31,0,BN$1)&lt;&gt;"")*(OFFSET('Game Board'!$F$8:$F$31,0,BN$1)=$C17)*(OFFSET('Game Board'!$G$8:$G$31,0,BN$1)&lt;OFFSET('Game Board'!$H$8:$H$31,0,BN$1))*1)+SUMPRODUCT((OFFSET('Game Board'!$G$8:$G$31,0,BN$1)&lt;&gt;"")*(OFFSET('Game Board'!$I$8:$I$31,0,BN$1)=$C17)*(OFFSET('Game Board'!$H$8:$H$31,0,BN$1)&lt;OFFSET('Game Board'!$G$8:$G$31,0,BN$1))*1)</f>
        <v>0</v>
      </c>
      <c r="BQ17" s="341">
        <f ca="1">SUMIF(OFFSET('Game Board'!$F$8:$F$31,0,BN$1),$C17,OFFSET('Game Board'!$G$8:$G$31,0,BN$1))+SUMIF(OFFSET('Game Board'!$I$8:$I$31,0,BN$1),$C17,OFFSET('Game Board'!$H$8:$H$31,0,BN$1))</f>
        <v>0</v>
      </c>
      <c r="BR17" s="341">
        <f ca="1">SUMIF(OFFSET('Game Board'!$F$8:$F$31,0,BN$1),$C17,OFFSET('Game Board'!$H$8:$H$31,0,BN$1))+SUMIF(OFFSET('Game Board'!$I$8:$I$31,0,BN$1),$C17,OFFSET('Game Board'!$G$8:$G$31,0,BN$1))</f>
        <v>0</v>
      </c>
      <c r="BS17" s="341">
        <f t="shared" ca="1" si="202"/>
        <v>0</v>
      </c>
      <c r="BT17" s="341">
        <f t="shared" ca="1" si="203"/>
        <v>0</v>
      </c>
      <c r="BU17" s="341">
        <f t="shared" ca="1" si="204"/>
        <v>3</v>
      </c>
      <c r="BV17" s="341">
        <f>'Tournament Setup'!$F19</f>
        <v>0</v>
      </c>
      <c r="BW17" s="341">
        <f ca="1">RANK(BT17,BT16:BT19)</f>
        <v>1</v>
      </c>
      <c r="BX17" s="341">
        <f ca="1">SUMPRODUCT((BW16:BW19=BW17)*(BS16:BS19&gt;BS17)*1)</f>
        <v>0</v>
      </c>
      <c r="BY17" s="341">
        <f t="shared" ca="1" si="205"/>
        <v>1</v>
      </c>
      <c r="BZ17" s="341">
        <f ca="1">SUMPRODUCT((BW16:BW19=BW17)*(BS16:BS19=BS17)*(BQ16:BQ19&gt;BQ17)*1)</f>
        <v>0</v>
      </c>
      <c r="CA17" s="341">
        <f t="shared" ca="1" si="206"/>
        <v>1</v>
      </c>
      <c r="CB17" s="341">
        <f ca="1">RANK(CA17,CA16:CA19,1)+COUNTIF(CA16:CA17,CA17)-1</f>
        <v>2</v>
      </c>
      <c r="CC17" s="341">
        <v>2</v>
      </c>
      <c r="CD17" s="341" t="str">
        <f t="shared" ref="CD17" ca="1" si="2157">INDEX(BL16:BL19,MATCH(CC17,CB16:CB19,0),0)</f>
        <v>Paraguay</v>
      </c>
      <c r="CE17" s="341">
        <f ca="1">INDEX(CA16:CA19,MATCH(CD17,BL16:BL19,0),0)</f>
        <v>1</v>
      </c>
      <c r="CF17" s="341" t="str">
        <f t="shared" ref="CF17" ca="1" si="2158">IF(CF16&lt;&gt;"",CD17,"")</f>
        <v>Paraguay</v>
      </c>
      <c r="CG17" s="341" t="str">
        <f t="shared" ref="CG17" ca="1" si="2159">IF(CE18=2,CD17,"")</f>
        <v/>
      </c>
      <c r="CI17" s="341">
        <f ca="1">SUMPRODUCT((OFFSET('Game Board'!$F$8:$F$31,0,BN$1)=CF17)*(OFFSET('Game Board'!$I$8:$I$31,0,BN$1)=CF16)*(OFFSET('Game Board'!$G$8:$G$31,0,BN$1)&gt;OFFSET('Game Board'!$H$8:$H$31,0,BN$1))*1)+SUMPRODUCT((OFFSET('Game Board'!$I$8:$I$31,0,BN$1)=CF17)*(OFFSET('Game Board'!$F$8:$F$31,0,BN$1)=CF16)*(OFFSET('Game Board'!$H$8:$H$31,0,BN$1)&gt;OFFSET('Game Board'!$G$8:$G$31,0,BN$1))*1)+SUMPRODUCT((OFFSET('Game Board'!$F$8:$F$31,0,BN$1)=CF17)*(OFFSET('Game Board'!$I$8:$I$31,0,BN$1)=CF18)*(OFFSET('Game Board'!$G$8:$G$31,0,BN$1)&gt;OFFSET('Game Board'!$H$8:$H$31,0,BN$1))*1)+SUMPRODUCT((OFFSET('Game Board'!$I$8:$I$31,0,BN$1)=CF17)*(OFFSET('Game Board'!$F$8:$F$31,0,BN$1)=CF18)*(OFFSET('Game Board'!$H$8:$H$31,0,BN$1)&gt;OFFSET('Game Board'!$G$8:$G$31,0,BN$1))*1)+SUMPRODUCT((OFFSET('Game Board'!$F$8:$F$31,0,BN$1)=CF17)*(OFFSET('Game Board'!$I$8:$I$31,0,BN$1)=CF19)*(OFFSET('Game Board'!$G$8:$G$31,0,BN$1)&gt;OFFSET('Game Board'!$H$8:$H$31,0,BN$1))*1)+SUMPRODUCT((OFFSET('Game Board'!$I$8:$I$31,0,BN$1)=CF17)*(OFFSET('Game Board'!$F$8:$F$31,0,BN$1)=CF19)*(OFFSET('Game Board'!$H$8:$H$31,0,BN$1)&gt;OFFSET('Game Board'!$G$8:$G$31,0,BN$1))*1)</f>
        <v>0</v>
      </c>
      <c r="CJ17" s="341">
        <f ca="1">SUMPRODUCT((OFFSET('Game Board'!$F$8:$F$31,0,BN$1)=CF17)*(OFFSET('Game Board'!$I$8:$I$31,0,BN$1)=CF16)*(OFFSET('Game Board'!$G$8:$G$31,0,BN$1)=OFFSET('Game Board'!$H$8:$H$31,0,BN$1))*1)+SUMPRODUCT((OFFSET('Game Board'!$I$8:$I$31,0,BN$1)=CF17)*(OFFSET('Game Board'!$F$8:$F$31,0,BN$1)=CF16)*(OFFSET('Game Board'!$G$8:$G$31,0,BN$1)=OFFSET('Game Board'!$H$8:$H$31,0,BN$1))*1)+SUMPRODUCT((OFFSET('Game Board'!$F$8:$F$31,0,BN$1)=CF17)*(OFFSET('Game Board'!$I$8:$I$31,0,BN$1)=CF18)*(OFFSET('Game Board'!$G$8:$G$31,0,BN$1)=OFFSET('Game Board'!$H$8:$H$31,0,BN$1))*1)+SUMPRODUCT((OFFSET('Game Board'!$I$8:$I$31,0,BN$1)=CF17)*(OFFSET('Game Board'!$F$8:$F$31,0,BN$1)=CF18)*(OFFSET('Game Board'!$G$8:$G$31,0,BN$1)=OFFSET('Game Board'!$H$8:$H$31,0,BN$1))*1)+SUMPRODUCT((OFFSET('Game Board'!$F$8:$F$31,0,BN$1)=CF17)*(OFFSET('Game Board'!$I$8:$I$31,0,BN$1)=CF19)*(OFFSET('Game Board'!$G$8:$G$31,0,BN$1)=OFFSET('Game Board'!$H$8:$H$31,0,BN$1))*1)+SUMPRODUCT((OFFSET('Game Board'!$I$8:$I$31,0,BN$1)=CF17)*(OFFSET('Game Board'!$F$8:$F$31,0,BN$1)=CF19)*(OFFSET('Game Board'!$G$8:$G$31,0,BN$1)=OFFSET('Game Board'!$H$8:$H$31,0,BN$1))*1)</f>
        <v>3</v>
      </c>
      <c r="CK17" s="341">
        <f ca="1">SUMPRODUCT((OFFSET('Game Board'!$F$8:$F$31,0,BN$1)=CF17)*(OFFSET('Game Board'!$I$8:$I$31,0,BN$1)=CF16)*(OFFSET('Game Board'!$G$8:$G$31,0,BN$1)&lt;OFFSET('Game Board'!$H$8:$H$31,0,BN$1))*1)+SUMPRODUCT((OFFSET('Game Board'!$I$8:$I$31,0,BN$1)=CF17)*(OFFSET('Game Board'!$F$8:$F$31,0,BN$1)=CF16)*(OFFSET('Game Board'!$H$8:$H$31,0,BN$1)&lt;OFFSET('Game Board'!$G$8:$G$31,0,BN$1))*1)+SUMPRODUCT((OFFSET('Game Board'!$F$8:$F$31,0,BN$1)=CF17)*(OFFSET('Game Board'!$I$8:$I$31,0,BN$1)=CF18)*(OFFSET('Game Board'!$G$8:$G$31,0,BN$1)&lt;OFFSET('Game Board'!$H$8:$H$31,0,BN$1))*1)+SUMPRODUCT((OFFSET('Game Board'!$I$8:$I$31,0,BN$1)=CF17)*(OFFSET('Game Board'!$F$8:$F$31,0,BN$1)=CF18)*(OFFSET('Game Board'!$H$8:$H$31,0,BN$1)&lt;OFFSET('Game Board'!$G$8:$G$31,0,BN$1))*1)+SUMPRODUCT((OFFSET('Game Board'!$F$8:$F$31,0,BN$1)=CF17)*(OFFSET('Game Board'!$I$8:$I$31,0,BN$1)=CF19)*(OFFSET('Game Board'!$G$8:$G$31,0,BN$1)&lt;OFFSET('Game Board'!$H$8:$H$31,0,BN$1))*1)+SUMPRODUCT((OFFSET('Game Board'!$I$8:$I$31,0,BN$1)=CF17)*(OFFSET('Game Board'!$F$8:$F$31,0,BN$1)=CF19)*(OFFSET('Game Board'!$H$8:$H$31,0,BN$1)&lt;OFFSET('Game Board'!$G$8:$G$31,0,BN$1))*1)</f>
        <v>0</v>
      </c>
      <c r="CL17" s="341">
        <f ca="1">SUMIFS(OFFSET('Game Board'!$G$8:$G$31,0,BN$1),OFFSET('Game Board'!$F$8:$F$31,0,BN$1),CF17,OFFSET('Game Board'!$I$8:$I$31,0,BN$1),CF16)+SUMIFS(OFFSET('Game Board'!$G$8:$G$31,0,BN$1),OFFSET('Game Board'!$F$8:$F$31,0,BN$1),CF17,OFFSET('Game Board'!$I$8:$I$31,0,BN$1),CF18)+SUMIFS(OFFSET('Game Board'!$G$8:$G$31,0,BN$1),OFFSET('Game Board'!$F$8:$F$31,0,BN$1),CF17,OFFSET('Game Board'!$I$8:$I$31,0,BN$1),CF19)+SUMIFS(OFFSET('Game Board'!$H$8:$H$31,0,BN$1),OFFSET('Game Board'!$I$8:$I$31,0,BN$1),CF17,OFFSET('Game Board'!$F$8:$F$31,0,BN$1),CF16)+SUMIFS(OFFSET('Game Board'!$H$8:$H$31,0,BN$1),OFFSET('Game Board'!$I$8:$I$31,0,BN$1),CF17,OFFSET('Game Board'!$F$8:$F$31,0,BN$1),CF18)+SUMIFS(OFFSET('Game Board'!$H$8:$H$31,0,BN$1),OFFSET('Game Board'!$I$8:$I$31,0,BN$1),CF17,OFFSET('Game Board'!$F$8:$F$31,0,BN$1),CF19)</f>
        <v>0</v>
      </c>
      <c r="CM17" s="341">
        <f ca="1">SUMIFS(OFFSET('Game Board'!$H$8:$H$31,0,BN$1),OFFSET('Game Board'!$F$8:$F$31,0,BN$1),CF17,OFFSET('Game Board'!$I$8:$I$31,0,BN$1),CF16)+SUMIFS(OFFSET('Game Board'!$H$8:$H$31,0,BN$1),OFFSET('Game Board'!$F$8:$F$31,0,BN$1),CF17,OFFSET('Game Board'!$I$8:$I$31,0,BN$1),CF18)+SUMIFS(OFFSET('Game Board'!$H$8:$H$31,0,BN$1),OFFSET('Game Board'!$F$8:$F$31,0,BN$1),CF17,OFFSET('Game Board'!$I$8:$I$31,0,BN$1),CF19)+SUMIFS(OFFSET('Game Board'!$G$8:$G$31,0,BN$1),OFFSET('Game Board'!$I$8:$I$31,0,BN$1),CF17,OFFSET('Game Board'!$F$8:$F$31,0,BN$1),CF16)+SUMIFS(OFFSET('Game Board'!$G$8:$G$31,0,BN$1),OFFSET('Game Board'!$I$8:$I$31,0,BN$1),CF17,OFFSET('Game Board'!$F$8:$F$31,0,BN$1),CF18)+SUMIFS(OFFSET('Game Board'!$G$8:$G$31,0,BN$1),OFFSET('Game Board'!$I$8:$I$31,0,BN$1),CF17,OFFSET('Game Board'!$F$8:$F$31,0,BN$1),CF19)</f>
        <v>0</v>
      </c>
      <c r="CN17" s="341">
        <f t="shared" ca="1" si="207"/>
        <v>0</v>
      </c>
      <c r="CO17" s="341">
        <f t="shared" ca="1" si="208"/>
        <v>3</v>
      </c>
      <c r="CP17" s="341">
        <f t="shared" ref="CP17" ca="1" si="2160">IF(CF17&lt;&gt;"",SUMPRODUCT((CE16:CE19=CE17)*(CO16:CO19&gt;CO17)*1),0)</f>
        <v>0</v>
      </c>
      <c r="CQ17" s="341">
        <f t="shared" ref="CQ17" ca="1" si="2161">IF(CF17&lt;&gt;"",SUMPRODUCT((CP16:CP19=CP17)*(CN16:CN19&gt;CN17)*1),0)</f>
        <v>0</v>
      </c>
      <c r="CR17" s="341">
        <f t="shared" ca="1" si="1"/>
        <v>0</v>
      </c>
      <c r="CS17" s="341">
        <f t="shared" ref="CS17" ca="1" si="2162">IF(CF17&lt;&gt;"",SUMPRODUCT((CR16:CR19=CR17)*(CP16:CP19=CP17)*(CL16:CL19&gt;CL17)*1),0)</f>
        <v>0</v>
      </c>
      <c r="CT17" s="341">
        <f t="shared" ca="1" si="209"/>
        <v>1</v>
      </c>
      <c r="CU17" s="341">
        <f ca="1">SUMPRODUCT((OFFSET('Game Board'!$F$8:$F$31,0,BN$1)=CG17)*(OFFSET('Game Board'!$I$8:$I$31,0,BN$1)=CG18)*(OFFSET('Game Board'!$G$8:$G$31,0,BN$1)&gt;OFFSET('Game Board'!$H$8:$H$31,0,BN$1))*1)+SUMPRODUCT((OFFSET('Game Board'!$I$8:$I$31,0,BN$1)=CG17)*(OFFSET('Game Board'!$F$8:$F$31,0,BN$1)=CG18)*(OFFSET('Game Board'!$H$8:$H$31,0,BN$1)&gt;OFFSET('Game Board'!$G$8:$G$31,0,BN$1))*1)+SUMPRODUCT((OFFSET('Game Board'!$F$8:$F$31,0,BN$1)=CG17)*(OFFSET('Game Board'!$I$8:$I$31,0,BN$1)=CG19)*(OFFSET('Game Board'!$G$8:$G$31,0,BN$1)&gt;OFFSET('Game Board'!$H$8:$H$31,0,BN$1))*1)+SUMPRODUCT((OFFSET('Game Board'!$I$8:$I$31,0,BN$1)=CG17)*(OFFSET('Game Board'!$F$8:$F$31,0,BN$1)=CG19)*(OFFSET('Game Board'!$H$8:$H$31,0,BN$1)&gt;OFFSET('Game Board'!$G$8:$G$31,0,BN$1))*1)</f>
        <v>0</v>
      </c>
      <c r="CV17" s="341">
        <f ca="1">SUMPRODUCT((OFFSET('Game Board'!$F$8:$F$31,0,BN$1)=CG17)*(OFFSET('Game Board'!$I$8:$I$31,0,BN$1)=CG18)*(OFFSET('Game Board'!$G$8:$G$31,0,BN$1)=OFFSET('Game Board'!$H$8:$H$31,0,BN$1))*1)+SUMPRODUCT((OFFSET('Game Board'!$I$8:$I$31,0,BN$1)=CG17)*(OFFSET('Game Board'!$F$8:$F$31,0,BN$1)=CG18)*(OFFSET('Game Board'!$G$8:$G$31,0,BN$1)=OFFSET('Game Board'!$H$8:$H$31,0,BN$1))*1)+SUMPRODUCT((OFFSET('Game Board'!$F$8:$F$31,0,BN$1)=CG17)*(OFFSET('Game Board'!$I$8:$I$31,0,BN$1)=CG19)*(OFFSET('Game Board'!$G$8:$G$31,0,BN$1)=OFFSET('Game Board'!$H$8:$H$31,0,BN$1))*1)+SUMPRODUCT((OFFSET('Game Board'!$I$8:$I$31,0,BN$1)=CG17)*(OFFSET('Game Board'!$F$8:$F$31,0,BN$1)=CG19)*(OFFSET('Game Board'!$G$8:$G$31,0,BN$1)=OFFSET('Game Board'!$H$8:$H$31,0,BN$1))*1)</f>
        <v>0</v>
      </c>
      <c r="CW17" s="341">
        <f ca="1">SUMPRODUCT((OFFSET('Game Board'!$F$8:$F$31,0,BN$1)=CG17)*(OFFSET('Game Board'!$I$8:$I$31,0,BN$1)=CG18)*(OFFSET('Game Board'!$G$8:$G$31,0,BN$1)&lt;OFFSET('Game Board'!$H$8:$H$31,0,BN$1))*1)+SUMPRODUCT((OFFSET('Game Board'!$I$8:$I$31,0,BN$1)=CG17)*(OFFSET('Game Board'!$F$8:$F$31,0,BN$1)=CG18)*(OFFSET('Game Board'!$H$8:$H$31,0,BN$1)&lt;OFFSET('Game Board'!$G$8:$G$31,0,BN$1))*1)+SUMPRODUCT((OFFSET('Game Board'!$F$8:$F$31,0,BN$1)=CG17)*(OFFSET('Game Board'!$I$8:$I$31,0,BN$1)=CG19)*(OFFSET('Game Board'!$G$8:$G$31,0,BN$1)&lt;OFFSET('Game Board'!$H$8:$H$31,0,BN$1))*1)+SUMPRODUCT((OFFSET('Game Board'!$I$8:$I$31,0,BN$1)=CG17)*(OFFSET('Game Board'!$F$8:$F$31,0,BN$1)=CG19)*(OFFSET('Game Board'!$H$8:$H$31,0,BN$1)&lt;OFFSET('Game Board'!$G$8:$G$31,0,BN$1))*1)</f>
        <v>0</v>
      </c>
      <c r="CX17" s="341">
        <f ca="1">SUMIFS(OFFSET('Game Board'!$G$8:$G$31,0,BN$1),OFFSET('Game Board'!$F$8:$F$31,0,BN$1),CG17,OFFSET('Game Board'!$I$8:$I$31,0,BN$1),CG18)+SUMIFS(OFFSET('Game Board'!$G$8:$G$31,0,BN$1),OFFSET('Game Board'!$F$8:$F$31,0,BN$1),CG17,OFFSET('Game Board'!$I$8:$I$31,0,BN$1),CG19)+SUMIFS(OFFSET('Game Board'!$H$8:$H$31,0,BN$1),OFFSET('Game Board'!$I$8:$I$31,0,BN$1),CG17,OFFSET('Game Board'!$F$8:$F$31,0,BN$1),CG18)+SUMIFS(OFFSET('Game Board'!$H$8:$H$31,0,BN$1),OFFSET('Game Board'!$I$8:$I$31,0,BN$1),CG17,OFFSET('Game Board'!$F$8:$F$31,0,BN$1),CG19)</f>
        <v>0</v>
      </c>
      <c r="CY17" s="341">
        <f ca="1">SUMIFS(OFFSET('Game Board'!$H$8:$H$31,0,BN$1),OFFSET('Game Board'!$F$8:$F$31,0,BN$1),CG17,OFFSET('Game Board'!$I$8:$I$31,0,BN$1),CG18)+SUMIFS(OFFSET('Game Board'!$H$8:$H$31,0,BN$1),OFFSET('Game Board'!$F$8:$F$31,0,BN$1),CG17,OFFSET('Game Board'!$I$8:$I$31,0,BN$1),CG19)+SUMIFS(OFFSET('Game Board'!$G$8:$G$31,0,BN$1),OFFSET('Game Board'!$I$8:$I$31,0,BN$1),CG17,OFFSET('Game Board'!$F$8:$F$31,0,BN$1),CG18)+SUMIFS(OFFSET('Game Board'!$G$8:$G$31,0,BN$1),OFFSET('Game Board'!$I$8:$I$31,0,BN$1),CG17,OFFSET('Game Board'!$F$8:$F$31,0,BN$1),CG19)</f>
        <v>0</v>
      </c>
      <c r="CZ17" s="341">
        <f t="shared" ca="1" si="210"/>
        <v>0</v>
      </c>
      <c r="DA17" s="341">
        <f t="shared" ca="1" si="211"/>
        <v>0</v>
      </c>
      <c r="DB17" s="341">
        <f t="shared" ref="DB17" ca="1" si="2163">IF(CG17&lt;&gt;"",SUMPRODUCT((CE16:CE19=CE17)*(DA16:DA19&gt;DA17)*1),0)</f>
        <v>0</v>
      </c>
      <c r="DC17" s="341">
        <f t="shared" ref="DC17" ca="1" si="2164">IF(CG17&lt;&gt;"",SUMPRODUCT((DB16:DB19=DB17)*(CZ16:CZ19&gt;CZ17)*1),0)</f>
        <v>0</v>
      </c>
      <c r="DD17" s="341">
        <f t="shared" ca="1" si="212"/>
        <v>0</v>
      </c>
      <c r="DE17" s="341">
        <f t="shared" ref="DE17" ca="1" si="2165">IF(CG17&lt;&gt;"",SUMPRODUCT((DD16:DD19=DD17)*(DB16:DB19=DB17)*(CX16:CX19&gt;CX17)*1),0)</f>
        <v>0</v>
      </c>
      <c r="DF17" s="341">
        <f t="shared" ca="1" si="213"/>
        <v>1</v>
      </c>
      <c r="DG17" s="341">
        <v>0</v>
      </c>
      <c r="DH17" s="341">
        <v>0</v>
      </c>
      <c r="DI17" s="341">
        <v>0</v>
      </c>
      <c r="DJ17" s="341">
        <v>0</v>
      </c>
      <c r="DK17" s="341">
        <v>0</v>
      </c>
      <c r="DL17" s="341">
        <v>0</v>
      </c>
      <c r="DM17" s="341">
        <v>0</v>
      </c>
      <c r="DN17" s="341">
        <v>0</v>
      </c>
      <c r="DO17" s="341">
        <v>0</v>
      </c>
      <c r="DP17" s="341">
        <v>0</v>
      </c>
      <c r="DQ17" s="341">
        <v>0</v>
      </c>
      <c r="DR17" s="341">
        <f t="shared" ca="1" si="395"/>
        <v>1</v>
      </c>
      <c r="DS17" s="341">
        <f t="shared" ref="DS17" ca="1" si="2166">SUMPRODUCT((DR16:DR19=DR17)*(BU16:BU19&gt;BU17)*1)</f>
        <v>1</v>
      </c>
      <c r="DT17" s="341">
        <f t="shared" ca="1" si="214"/>
        <v>2</v>
      </c>
      <c r="DU17" s="341" t="str">
        <f t="shared" si="215"/>
        <v>Paraguay</v>
      </c>
      <c r="DV17" s="341">
        <f t="shared" ca="1" si="216"/>
        <v>0</v>
      </c>
      <c r="DW17" s="341">
        <f ca="1">SUMPRODUCT((OFFSET('Game Board'!$G$8:$G$31,0,DW$1)&lt;&gt;"")*(OFFSET('Game Board'!$F$8:$F$31,0,DW$1)=$C17)*(OFFSET('Game Board'!$G$8:$G$31,0,DW$1)&gt;OFFSET('Game Board'!$H$8:$H$31,0,DW$1))*1)+SUMPRODUCT((OFFSET('Game Board'!$G$8:$G$31,0,DW$1)&lt;&gt;"")*(OFFSET('Game Board'!$I$8:$I$31,0,DW$1)=$C17)*(OFFSET('Game Board'!$H$8:$H$31,0,DW$1)&gt;OFFSET('Game Board'!$G$8:$G$31,0,DW$1))*1)</f>
        <v>0</v>
      </c>
      <c r="DX17" s="341">
        <f ca="1">SUMPRODUCT((OFFSET('Game Board'!$G$8:$G$31,0,DW$1)&lt;&gt;"")*(OFFSET('Game Board'!$F$8:$F$31,0,DW$1)=$C17)*(OFFSET('Game Board'!$G$8:$G$31,0,DW$1)=OFFSET('Game Board'!$H$8:$H$31,0,DW$1))*1)+SUMPRODUCT((OFFSET('Game Board'!$G$8:$G$31,0,DW$1)&lt;&gt;"")*(OFFSET('Game Board'!$I$8:$I$31,0,DW$1)=$C17)*(OFFSET('Game Board'!$G$8:$G$31,0,DW$1)=OFFSET('Game Board'!$H$8:$H$31,0,DW$1))*1)</f>
        <v>0</v>
      </c>
      <c r="DY17" s="341">
        <f ca="1">SUMPRODUCT((OFFSET('Game Board'!$G$8:$G$31,0,DW$1)&lt;&gt;"")*(OFFSET('Game Board'!$F$8:$F$31,0,DW$1)=$C17)*(OFFSET('Game Board'!$G$8:$G$31,0,DW$1)&lt;OFFSET('Game Board'!$H$8:$H$31,0,DW$1))*1)+SUMPRODUCT((OFFSET('Game Board'!$G$8:$G$31,0,DW$1)&lt;&gt;"")*(OFFSET('Game Board'!$I$8:$I$31,0,DW$1)=$C17)*(OFFSET('Game Board'!$H$8:$H$31,0,DW$1)&lt;OFFSET('Game Board'!$G$8:$G$31,0,DW$1))*1)</f>
        <v>0</v>
      </c>
      <c r="DZ17" s="341">
        <f ca="1">SUMIF(OFFSET('Game Board'!$F$8:$F$31,0,DW$1),$C17,OFFSET('Game Board'!$G$8:$G$31,0,DW$1))+SUMIF(OFFSET('Game Board'!$I$8:$I$31,0,DW$1),$C17,OFFSET('Game Board'!$H$8:$H$31,0,DW$1))</f>
        <v>0</v>
      </c>
      <c r="EA17" s="341">
        <f ca="1">SUMIF(OFFSET('Game Board'!$F$8:$F$31,0,DW$1),$C17,OFFSET('Game Board'!$H$8:$H$31,0,DW$1))+SUMIF(OFFSET('Game Board'!$I$8:$I$31,0,DW$1),$C17,OFFSET('Game Board'!$G$8:$G$31,0,DW$1))</f>
        <v>0</v>
      </c>
      <c r="EB17" s="341">
        <f t="shared" ca="1" si="217"/>
        <v>0</v>
      </c>
      <c r="EC17" s="341">
        <f t="shared" ca="1" si="218"/>
        <v>0</v>
      </c>
      <c r="ED17" s="341">
        <f t="shared" ca="1" si="219"/>
        <v>3</v>
      </c>
      <c r="EE17" s="341">
        <f>'Tournament Setup'!$F19</f>
        <v>0</v>
      </c>
      <c r="EF17" s="341">
        <f ca="1">RANK(EC17,EC16:EC19)</f>
        <v>1</v>
      </c>
      <c r="EG17" s="341">
        <f ca="1">SUMPRODUCT((EF16:EF19=EF17)*(EB16:EB19&gt;EB17)*1)</f>
        <v>0</v>
      </c>
      <c r="EH17" s="341">
        <f t="shared" ca="1" si="220"/>
        <v>1</v>
      </c>
      <c r="EI17" s="341">
        <f ca="1">SUMPRODUCT((EF16:EF19=EF17)*(EB16:EB19=EB17)*(DZ16:DZ19&gt;DZ17)*1)</f>
        <v>0</v>
      </c>
      <c r="EJ17" s="341">
        <f t="shared" ca="1" si="221"/>
        <v>1</v>
      </c>
      <c r="EK17" s="341">
        <f ca="1">RANK(EJ17,EJ16:EJ19,1)+COUNTIF(EJ16:EJ17,EJ17)-1</f>
        <v>2</v>
      </c>
      <c r="EL17" s="341">
        <v>2</v>
      </c>
      <c r="EM17" s="341" t="str">
        <f t="shared" ref="EM17" ca="1" si="2167">INDEX(DU16:DU19,MATCH(EL17,EK16:EK19,0),0)</f>
        <v>Paraguay</v>
      </c>
      <c r="EN17" s="341">
        <f ca="1">INDEX(EJ16:EJ19,MATCH(EM17,DU16:DU19,0),0)</f>
        <v>1</v>
      </c>
      <c r="EO17" s="341" t="str">
        <f t="shared" ref="EO17" ca="1" si="2168">IF(EO16&lt;&gt;"",EM17,"")</f>
        <v>Paraguay</v>
      </c>
      <c r="EP17" s="341" t="str">
        <f t="shared" ref="EP17" ca="1" si="2169">IF(EN18=2,EM17,"")</f>
        <v/>
      </c>
      <c r="ER17" s="341">
        <f ca="1">SUMPRODUCT((OFFSET('Game Board'!$F$8:$F$31,0,DW$1)=EO17)*(OFFSET('Game Board'!$I$8:$I$31,0,DW$1)=EO16)*(OFFSET('Game Board'!$G$8:$G$31,0,DW$1)&gt;OFFSET('Game Board'!$H$8:$H$31,0,DW$1))*1)+SUMPRODUCT((OFFSET('Game Board'!$I$8:$I$31,0,DW$1)=EO17)*(OFFSET('Game Board'!$F$8:$F$31,0,DW$1)=EO16)*(OFFSET('Game Board'!$H$8:$H$31,0,DW$1)&gt;OFFSET('Game Board'!$G$8:$G$31,0,DW$1))*1)+SUMPRODUCT((OFFSET('Game Board'!$F$8:$F$31,0,DW$1)=EO17)*(OFFSET('Game Board'!$I$8:$I$31,0,DW$1)=EO18)*(OFFSET('Game Board'!$G$8:$G$31,0,DW$1)&gt;OFFSET('Game Board'!$H$8:$H$31,0,DW$1))*1)+SUMPRODUCT((OFFSET('Game Board'!$I$8:$I$31,0,DW$1)=EO17)*(OFFSET('Game Board'!$F$8:$F$31,0,DW$1)=EO18)*(OFFSET('Game Board'!$H$8:$H$31,0,DW$1)&gt;OFFSET('Game Board'!$G$8:$G$31,0,DW$1))*1)+SUMPRODUCT((OFFSET('Game Board'!$F$8:$F$31,0,DW$1)=EO17)*(OFFSET('Game Board'!$I$8:$I$31,0,DW$1)=EO19)*(OFFSET('Game Board'!$G$8:$G$31,0,DW$1)&gt;OFFSET('Game Board'!$H$8:$H$31,0,DW$1))*1)+SUMPRODUCT((OFFSET('Game Board'!$I$8:$I$31,0,DW$1)=EO17)*(OFFSET('Game Board'!$F$8:$F$31,0,DW$1)=EO19)*(OFFSET('Game Board'!$H$8:$H$31,0,DW$1)&gt;OFFSET('Game Board'!$G$8:$G$31,0,DW$1))*1)</f>
        <v>0</v>
      </c>
      <c r="ES17" s="341">
        <f ca="1">SUMPRODUCT((OFFSET('Game Board'!$F$8:$F$31,0,DW$1)=EO17)*(OFFSET('Game Board'!$I$8:$I$31,0,DW$1)=EO16)*(OFFSET('Game Board'!$G$8:$G$31,0,DW$1)=OFFSET('Game Board'!$H$8:$H$31,0,DW$1))*1)+SUMPRODUCT((OFFSET('Game Board'!$I$8:$I$31,0,DW$1)=EO17)*(OFFSET('Game Board'!$F$8:$F$31,0,DW$1)=EO16)*(OFFSET('Game Board'!$G$8:$G$31,0,DW$1)=OFFSET('Game Board'!$H$8:$H$31,0,DW$1))*1)+SUMPRODUCT((OFFSET('Game Board'!$F$8:$F$31,0,DW$1)=EO17)*(OFFSET('Game Board'!$I$8:$I$31,0,DW$1)=EO18)*(OFFSET('Game Board'!$G$8:$G$31,0,DW$1)=OFFSET('Game Board'!$H$8:$H$31,0,DW$1))*1)+SUMPRODUCT((OFFSET('Game Board'!$I$8:$I$31,0,DW$1)=EO17)*(OFFSET('Game Board'!$F$8:$F$31,0,DW$1)=EO18)*(OFFSET('Game Board'!$G$8:$G$31,0,DW$1)=OFFSET('Game Board'!$H$8:$H$31,0,DW$1))*1)+SUMPRODUCT((OFFSET('Game Board'!$F$8:$F$31,0,DW$1)=EO17)*(OFFSET('Game Board'!$I$8:$I$31,0,DW$1)=EO19)*(OFFSET('Game Board'!$G$8:$G$31,0,DW$1)=OFFSET('Game Board'!$H$8:$H$31,0,DW$1))*1)+SUMPRODUCT((OFFSET('Game Board'!$I$8:$I$31,0,DW$1)=EO17)*(OFFSET('Game Board'!$F$8:$F$31,0,DW$1)=EO19)*(OFFSET('Game Board'!$G$8:$G$31,0,DW$1)=OFFSET('Game Board'!$H$8:$H$31,0,DW$1))*1)</f>
        <v>3</v>
      </c>
      <c r="ET17" s="341">
        <f ca="1">SUMPRODUCT((OFFSET('Game Board'!$F$8:$F$31,0,DW$1)=EO17)*(OFFSET('Game Board'!$I$8:$I$31,0,DW$1)=EO16)*(OFFSET('Game Board'!$G$8:$G$31,0,DW$1)&lt;OFFSET('Game Board'!$H$8:$H$31,0,DW$1))*1)+SUMPRODUCT((OFFSET('Game Board'!$I$8:$I$31,0,DW$1)=EO17)*(OFFSET('Game Board'!$F$8:$F$31,0,DW$1)=EO16)*(OFFSET('Game Board'!$H$8:$H$31,0,DW$1)&lt;OFFSET('Game Board'!$G$8:$G$31,0,DW$1))*1)+SUMPRODUCT((OFFSET('Game Board'!$F$8:$F$31,0,DW$1)=EO17)*(OFFSET('Game Board'!$I$8:$I$31,0,DW$1)=EO18)*(OFFSET('Game Board'!$G$8:$G$31,0,DW$1)&lt;OFFSET('Game Board'!$H$8:$H$31,0,DW$1))*1)+SUMPRODUCT((OFFSET('Game Board'!$I$8:$I$31,0,DW$1)=EO17)*(OFFSET('Game Board'!$F$8:$F$31,0,DW$1)=EO18)*(OFFSET('Game Board'!$H$8:$H$31,0,DW$1)&lt;OFFSET('Game Board'!$G$8:$G$31,0,DW$1))*1)+SUMPRODUCT((OFFSET('Game Board'!$F$8:$F$31,0,DW$1)=EO17)*(OFFSET('Game Board'!$I$8:$I$31,0,DW$1)=EO19)*(OFFSET('Game Board'!$G$8:$G$31,0,DW$1)&lt;OFFSET('Game Board'!$H$8:$H$31,0,DW$1))*1)+SUMPRODUCT((OFFSET('Game Board'!$I$8:$I$31,0,DW$1)=EO17)*(OFFSET('Game Board'!$F$8:$F$31,0,DW$1)=EO19)*(OFFSET('Game Board'!$H$8:$H$31,0,DW$1)&lt;OFFSET('Game Board'!$G$8:$G$31,0,DW$1))*1)</f>
        <v>0</v>
      </c>
      <c r="EU17" s="341">
        <f ca="1">SUMIFS(OFFSET('Game Board'!$G$8:$G$31,0,DW$1),OFFSET('Game Board'!$F$8:$F$31,0,DW$1),EO17,OFFSET('Game Board'!$I$8:$I$31,0,DW$1),EO16)+SUMIFS(OFFSET('Game Board'!$G$8:$G$31,0,DW$1),OFFSET('Game Board'!$F$8:$F$31,0,DW$1),EO17,OFFSET('Game Board'!$I$8:$I$31,0,DW$1),EO18)+SUMIFS(OFFSET('Game Board'!$G$8:$G$31,0,DW$1),OFFSET('Game Board'!$F$8:$F$31,0,DW$1),EO17,OFFSET('Game Board'!$I$8:$I$31,0,DW$1),EO19)+SUMIFS(OFFSET('Game Board'!$H$8:$H$31,0,DW$1),OFFSET('Game Board'!$I$8:$I$31,0,DW$1),EO17,OFFSET('Game Board'!$F$8:$F$31,0,DW$1),EO16)+SUMIFS(OFFSET('Game Board'!$H$8:$H$31,0,DW$1),OFFSET('Game Board'!$I$8:$I$31,0,DW$1),EO17,OFFSET('Game Board'!$F$8:$F$31,0,DW$1),EO18)+SUMIFS(OFFSET('Game Board'!$H$8:$H$31,0,DW$1),OFFSET('Game Board'!$I$8:$I$31,0,DW$1),EO17,OFFSET('Game Board'!$F$8:$F$31,0,DW$1),EO19)</f>
        <v>0</v>
      </c>
      <c r="EV17" s="341">
        <f ca="1">SUMIFS(OFFSET('Game Board'!$H$8:$H$31,0,DW$1),OFFSET('Game Board'!$F$8:$F$31,0,DW$1),EO17,OFFSET('Game Board'!$I$8:$I$31,0,DW$1),EO16)+SUMIFS(OFFSET('Game Board'!$H$8:$H$31,0,DW$1),OFFSET('Game Board'!$F$8:$F$31,0,DW$1),EO17,OFFSET('Game Board'!$I$8:$I$31,0,DW$1),EO18)+SUMIFS(OFFSET('Game Board'!$H$8:$H$31,0,DW$1),OFFSET('Game Board'!$F$8:$F$31,0,DW$1),EO17,OFFSET('Game Board'!$I$8:$I$31,0,DW$1),EO19)+SUMIFS(OFFSET('Game Board'!$G$8:$G$31,0,DW$1),OFFSET('Game Board'!$I$8:$I$31,0,DW$1),EO17,OFFSET('Game Board'!$F$8:$F$31,0,DW$1),EO16)+SUMIFS(OFFSET('Game Board'!$G$8:$G$31,0,DW$1),OFFSET('Game Board'!$I$8:$I$31,0,DW$1),EO17,OFFSET('Game Board'!$F$8:$F$31,0,DW$1),EO18)+SUMIFS(OFFSET('Game Board'!$G$8:$G$31,0,DW$1),OFFSET('Game Board'!$I$8:$I$31,0,DW$1),EO17,OFFSET('Game Board'!$F$8:$F$31,0,DW$1),EO19)</f>
        <v>0</v>
      </c>
      <c r="EW17" s="341">
        <f t="shared" ca="1" si="222"/>
        <v>0</v>
      </c>
      <c r="EX17" s="341">
        <f t="shared" ca="1" si="223"/>
        <v>3</v>
      </c>
      <c r="EY17" s="341">
        <f t="shared" ref="EY17" ca="1" si="2170">IF(EO17&lt;&gt;"",SUMPRODUCT((EN16:EN19=EN17)*(EX16:EX19&gt;EX17)*1),0)</f>
        <v>0</v>
      </c>
      <c r="EZ17" s="341">
        <f t="shared" ref="EZ17" ca="1" si="2171">IF(EO17&lt;&gt;"",SUMPRODUCT((EY16:EY19=EY17)*(EW16:EW19&gt;EW17)*1),0)</f>
        <v>0</v>
      </c>
      <c r="FA17" s="341">
        <f t="shared" ca="1" si="2"/>
        <v>0</v>
      </c>
      <c r="FB17" s="341">
        <f t="shared" ref="FB17" ca="1" si="2172">IF(EO17&lt;&gt;"",SUMPRODUCT((FA16:FA19=FA17)*(EY16:EY19=EY17)*(EU16:EU19&gt;EU17)*1),0)</f>
        <v>0</v>
      </c>
      <c r="FC17" s="341">
        <f t="shared" ca="1" si="224"/>
        <v>1</v>
      </c>
      <c r="FD17" s="341">
        <f ca="1">SUMPRODUCT((OFFSET('Game Board'!$F$8:$F$31,0,DW$1)=EP17)*(OFFSET('Game Board'!$I$8:$I$31,0,DW$1)=EP18)*(OFFSET('Game Board'!$G$8:$G$31,0,DW$1)&gt;OFFSET('Game Board'!$H$8:$H$31,0,DW$1))*1)+SUMPRODUCT((OFFSET('Game Board'!$I$8:$I$31,0,DW$1)=EP17)*(OFFSET('Game Board'!$F$8:$F$31,0,DW$1)=EP18)*(OFFSET('Game Board'!$H$8:$H$31,0,DW$1)&gt;OFFSET('Game Board'!$G$8:$G$31,0,DW$1))*1)+SUMPRODUCT((OFFSET('Game Board'!$F$8:$F$31,0,DW$1)=EP17)*(OFFSET('Game Board'!$I$8:$I$31,0,DW$1)=EP19)*(OFFSET('Game Board'!$G$8:$G$31,0,DW$1)&gt;OFFSET('Game Board'!$H$8:$H$31,0,DW$1))*1)+SUMPRODUCT((OFFSET('Game Board'!$I$8:$I$31,0,DW$1)=EP17)*(OFFSET('Game Board'!$F$8:$F$31,0,DW$1)=EP19)*(OFFSET('Game Board'!$H$8:$H$31,0,DW$1)&gt;OFFSET('Game Board'!$G$8:$G$31,0,DW$1))*1)</f>
        <v>0</v>
      </c>
      <c r="FE17" s="341">
        <f ca="1">SUMPRODUCT((OFFSET('Game Board'!$F$8:$F$31,0,DW$1)=EP17)*(OFFSET('Game Board'!$I$8:$I$31,0,DW$1)=EP18)*(OFFSET('Game Board'!$G$8:$G$31,0,DW$1)=OFFSET('Game Board'!$H$8:$H$31,0,DW$1))*1)+SUMPRODUCT((OFFSET('Game Board'!$I$8:$I$31,0,DW$1)=EP17)*(OFFSET('Game Board'!$F$8:$F$31,0,DW$1)=EP18)*(OFFSET('Game Board'!$G$8:$G$31,0,DW$1)=OFFSET('Game Board'!$H$8:$H$31,0,DW$1))*1)+SUMPRODUCT((OFFSET('Game Board'!$F$8:$F$31,0,DW$1)=EP17)*(OFFSET('Game Board'!$I$8:$I$31,0,DW$1)=EP19)*(OFFSET('Game Board'!$G$8:$G$31,0,DW$1)=OFFSET('Game Board'!$H$8:$H$31,0,DW$1))*1)+SUMPRODUCT((OFFSET('Game Board'!$I$8:$I$31,0,DW$1)=EP17)*(OFFSET('Game Board'!$F$8:$F$31,0,DW$1)=EP19)*(OFFSET('Game Board'!$G$8:$G$31,0,DW$1)=OFFSET('Game Board'!$H$8:$H$31,0,DW$1))*1)</f>
        <v>0</v>
      </c>
      <c r="FF17" s="341">
        <f ca="1">SUMPRODUCT((OFFSET('Game Board'!$F$8:$F$31,0,DW$1)=EP17)*(OFFSET('Game Board'!$I$8:$I$31,0,DW$1)=EP18)*(OFFSET('Game Board'!$G$8:$G$31,0,DW$1)&lt;OFFSET('Game Board'!$H$8:$H$31,0,DW$1))*1)+SUMPRODUCT((OFFSET('Game Board'!$I$8:$I$31,0,DW$1)=EP17)*(OFFSET('Game Board'!$F$8:$F$31,0,DW$1)=EP18)*(OFFSET('Game Board'!$H$8:$H$31,0,DW$1)&lt;OFFSET('Game Board'!$G$8:$G$31,0,DW$1))*1)+SUMPRODUCT((OFFSET('Game Board'!$F$8:$F$31,0,DW$1)=EP17)*(OFFSET('Game Board'!$I$8:$I$31,0,DW$1)=EP19)*(OFFSET('Game Board'!$G$8:$G$31,0,DW$1)&lt;OFFSET('Game Board'!$H$8:$H$31,0,DW$1))*1)+SUMPRODUCT((OFFSET('Game Board'!$I$8:$I$31,0,DW$1)=EP17)*(OFFSET('Game Board'!$F$8:$F$31,0,DW$1)=EP19)*(OFFSET('Game Board'!$H$8:$H$31,0,DW$1)&lt;OFFSET('Game Board'!$G$8:$G$31,0,DW$1))*1)</f>
        <v>0</v>
      </c>
      <c r="FG17" s="341">
        <f ca="1">SUMIFS(OFFSET('Game Board'!$G$8:$G$31,0,DW$1),OFFSET('Game Board'!$F$8:$F$31,0,DW$1),EP17,OFFSET('Game Board'!$I$8:$I$31,0,DW$1),EP18)+SUMIFS(OFFSET('Game Board'!$G$8:$G$31,0,DW$1),OFFSET('Game Board'!$F$8:$F$31,0,DW$1),EP17,OFFSET('Game Board'!$I$8:$I$31,0,DW$1),EP19)+SUMIFS(OFFSET('Game Board'!$H$8:$H$31,0,DW$1),OFFSET('Game Board'!$I$8:$I$31,0,DW$1),EP17,OFFSET('Game Board'!$F$8:$F$31,0,DW$1),EP18)+SUMIFS(OFFSET('Game Board'!$H$8:$H$31,0,DW$1),OFFSET('Game Board'!$I$8:$I$31,0,DW$1),EP17,OFFSET('Game Board'!$F$8:$F$31,0,DW$1),EP19)</f>
        <v>0</v>
      </c>
      <c r="FH17" s="341">
        <f ca="1">SUMIFS(OFFSET('Game Board'!$H$8:$H$31,0,DW$1),OFFSET('Game Board'!$F$8:$F$31,0,DW$1),EP17,OFFSET('Game Board'!$I$8:$I$31,0,DW$1),EP18)+SUMIFS(OFFSET('Game Board'!$H$8:$H$31,0,DW$1),OFFSET('Game Board'!$F$8:$F$31,0,DW$1),EP17,OFFSET('Game Board'!$I$8:$I$31,0,DW$1),EP19)+SUMIFS(OFFSET('Game Board'!$G$8:$G$31,0,DW$1),OFFSET('Game Board'!$I$8:$I$31,0,DW$1),EP17,OFFSET('Game Board'!$F$8:$F$31,0,DW$1),EP18)+SUMIFS(OFFSET('Game Board'!$G$8:$G$31,0,DW$1),OFFSET('Game Board'!$I$8:$I$31,0,DW$1),EP17,OFFSET('Game Board'!$F$8:$F$31,0,DW$1),EP19)</f>
        <v>0</v>
      </c>
      <c r="FI17" s="341">
        <f t="shared" ca="1" si="225"/>
        <v>0</v>
      </c>
      <c r="FJ17" s="341">
        <f t="shared" ca="1" si="226"/>
        <v>0</v>
      </c>
      <c r="FK17" s="341">
        <f t="shared" ref="FK17" ca="1" si="2173">IF(EP17&lt;&gt;"",SUMPRODUCT((EN16:EN19=EN17)*(FJ16:FJ19&gt;FJ17)*1),0)</f>
        <v>0</v>
      </c>
      <c r="FL17" s="341">
        <f t="shared" ref="FL17" ca="1" si="2174">IF(EP17&lt;&gt;"",SUMPRODUCT((FK16:FK19=FK17)*(FI16:FI19&gt;FI17)*1),0)</f>
        <v>0</v>
      </c>
      <c r="FM17" s="341">
        <f t="shared" ca="1" si="227"/>
        <v>0</v>
      </c>
      <c r="FN17" s="341">
        <f t="shared" ref="FN17" ca="1" si="2175">IF(EP17&lt;&gt;"",SUMPRODUCT((FM16:FM19=FM17)*(FK16:FK19=FK17)*(FG16:FG19&gt;FG17)*1),0)</f>
        <v>0</v>
      </c>
      <c r="FO17" s="341">
        <f t="shared" ca="1" si="228"/>
        <v>1</v>
      </c>
      <c r="FP17" s="341">
        <v>0</v>
      </c>
      <c r="FQ17" s="341">
        <v>0</v>
      </c>
      <c r="FR17" s="341">
        <v>0</v>
      </c>
      <c r="FS17" s="341">
        <v>0</v>
      </c>
      <c r="FT17" s="341">
        <v>0</v>
      </c>
      <c r="FU17" s="341">
        <v>0</v>
      </c>
      <c r="FV17" s="341">
        <v>0</v>
      </c>
      <c r="FW17" s="341">
        <v>0</v>
      </c>
      <c r="FX17" s="341">
        <v>0</v>
      </c>
      <c r="FY17" s="341">
        <v>0</v>
      </c>
      <c r="FZ17" s="341">
        <v>0</v>
      </c>
      <c r="GA17" s="341">
        <f t="shared" ca="1" si="398"/>
        <v>1</v>
      </c>
      <c r="GB17" s="341">
        <f t="shared" ref="GB17" ca="1" si="2176">SUMPRODUCT((GA16:GA19=GA17)*(ED16:ED19&gt;ED17)*1)</f>
        <v>1</v>
      </c>
      <c r="GC17" s="341">
        <f t="shared" ca="1" si="229"/>
        <v>2</v>
      </c>
      <c r="GD17" s="341" t="str">
        <f t="shared" si="230"/>
        <v>Paraguay</v>
      </c>
      <c r="GE17" s="341">
        <f t="shared" ca="1" si="3"/>
        <v>0</v>
      </c>
      <c r="GF17" s="341">
        <f ca="1">SUMPRODUCT((OFFSET('Game Board'!$G$8:$G$31,0,GF$1)&lt;&gt;"")*(OFFSET('Game Board'!$F$8:$F$31,0,GF$1)=$C17)*(OFFSET('Game Board'!$G$8:$G$31,0,GF$1)&gt;OFFSET('Game Board'!$H$8:$H$31,0,GF$1))*1)+SUMPRODUCT((OFFSET('Game Board'!$G$8:$G$31,0,GF$1)&lt;&gt;"")*(OFFSET('Game Board'!$I$8:$I$31,0,GF$1)=$C17)*(OFFSET('Game Board'!$H$8:$H$31,0,GF$1)&gt;OFFSET('Game Board'!$G$8:$G$31,0,GF$1))*1)</f>
        <v>0</v>
      </c>
      <c r="GG17" s="341">
        <f ca="1">SUMPRODUCT((OFFSET('Game Board'!$G$8:$G$31,0,GF$1)&lt;&gt;"")*(OFFSET('Game Board'!$F$8:$F$31,0,GF$1)=$C17)*(OFFSET('Game Board'!$G$8:$G$31,0,GF$1)=OFFSET('Game Board'!$H$8:$H$31,0,GF$1))*1)+SUMPRODUCT((OFFSET('Game Board'!$G$8:$G$31,0,GF$1)&lt;&gt;"")*(OFFSET('Game Board'!$I$8:$I$31,0,GF$1)=$C17)*(OFFSET('Game Board'!$G$8:$G$31,0,GF$1)=OFFSET('Game Board'!$H$8:$H$31,0,GF$1))*1)</f>
        <v>0</v>
      </c>
      <c r="GH17" s="341">
        <f ca="1">SUMPRODUCT((OFFSET('Game Board'!$G$8:$G$31,0,GF$1)&lt;&gt;"")*(OFFSET('Game Board'!$F$8:$F$31,0,GF$1)=$C17)*(OFFSET('Game Board'!$G$8:$G$31,0,GF$1)&lt;OFFSET('Game Board'!$H$8:$H$31,0,GF$1))*1)+SUMPRODUCT((OFFSET('Game Board'!$G$8:$G$31,0,GF$1)&lt;&gt;"")*(OFFSET('Game Board'!$I$8:$I$31,0,GF$1)=$C17)*(OFFSET('Game Board'!$H$8:$H$31,0,GF$1)&lt;OFFSET('Game Board'!$G$8:$G$31,0,GF$1))*1)</f>
        <v>0</v>
      </c>
      <c r="GI17" s="341">
        <f ca="1">SUMIF(OFFSET('Game Board'!$F$8:$F$31,0,GF$1),$C17,OFFSET('Game Board'!$G$8:$G$31,0,GF$1))+SUMIF(OFFSET('Game Board'!$I$8:$I$31,0,GF$1),$C17,OFFSET('Game Board'!$H$8:$H$31,0,GF$1))</f>
        <v>0</v>
      </c>
      <c r="GJ17" s="341">
        <f ca="1">SUMIF(OFFSET('Game Board'!$F$8:$F$31,0,GF$1),$C17,OFFSET('Game Board'!$H$8:$H$31,0,GF$1))+SUMIF(OFFSET('Game Board'!$I$8:$I$31,0,GF$1),$C17,OFFSET('Game Board'!$G$8:$G$31,0,GF$1))</f>
        <v>0</v>
      </c>
      <c r="GK17" s="341">
        <f t="shared" ca="1" si="4"/>
        <v>0</v>
      </c>
      <c r="GL17" s="341">
        <f t="shared" ca="1" si="5"/>
        <v>0</v>
      </c>
      <c r="GM17" s="341">
        <f t="shared" ca="1" si="231"/>
        <v>3</v>
      </c>
      <c r="GN17" s="341">
        <f>'Tournament Setup'!$F19</f>
        <v>0</v>
      </c>
      <c r="GO17" s="341">
        <f t="shared" ref="GO17" ca="1" si="2177">RANK(GL17,GL16:GL19)</f>
        <v>1</v>
      </c>
      <c r="GP17" s="341">
        <f t="shared" ref="GP17" ca="1" si="2178">SUMPRODUCT((GO16:GO19=GO17)*(GK16:GK19&gt;GK17)*1)</f>
        <v>0</v>
      </c>
      <c r="GQ17" s="341">
        <f t="shared" ca="1" si="8"/>
        <v>1</v>
      </c>
      <c r="GR17" s="341">
        <f t="shared" ref="GR17" ca="1" si="2179">SUMPRODUCT((GO16:GO19=GO17)*(GK16:GK19=GK17)*(GI16:GI19&gt;GI17)*1)</f>
        <v>0</v>
      </c>
      <c r="GS17" s="341">
        <f t="shared" ca="1" si="10"/>
        <v>1</v>
      </c>
      <c r="GT17" s="341">
        <f t="shared" ref="GT17" ca="1" si="2180">RANK(GS17,GS16:GS19,1)+COUNTIF(GS16:GS17,GS17)-1</f>
        <v>2</v>
      </c>
      <c r="GU17" s="341">
        <v>2</v>
      </c>
      <c r="GV17" s="341" t="str">
        <f t="shared" ref="GV17" ca="1" si="2181">INDEX(GD16:GD19,MATCH(GU17,GT16:GT19,0),0)</f>
        <v>Paraguay</v>
      </c>
      <c r="GW17" s="341">
        <f t="shared" ref="GW17" ca="1" si="2182">INDEX(GS16:GS19,MATCH(GV17,GD16:GD19,0),0)</f>
        <v>1</v>
      </c>
      <c r="GX17" s="341" t="str">
        <f t="shared" ref="GX17" ca="1" si="2183">IF(GX16&lt;&gt;"",GV17,"")</f>
        <v>Paraguay</v>
      </c>
      <c r="GY17" s="341" t="str">
        <f t="shared" ref="GY17" ca="1" si="2184">IF(GW18=2,GV17,"")</f>
        <v/>
      </c>
      <c r="HA17" s="341">
        <f ca="1">SUMPRODUCT((OFFSET('Game Board'!$F$8:$F$31,0,GF$1)=GX17)*(OFFSET('Game Board'!$I$8:$I$31,0,GF$1)=GX16)*(OFFSET('Game Board'!$G$8:$G$31,0,GF$1)&gt;OFFSET('Game Board'!$H$8:$H$31,0,GF$1))*1)+SUMPRODUCT((OFFSET('Game Board'!$I$8:$I$31,0,GF$1)=GX17)*(OFFSET('Game Board'!$F$8:$F$31,0,GF$1)=GX16)*(OFFSET('Game Board'!$H$8:$H$31,0,GF$1)&gt;OFFSET('Game Board'!$G$8:$G$31,0,GF$1))*1)+SUMPRODUCT((OFFSET('Game Board'!$F$8:$F$31,0,GF$1)=GX17)*(OFFSET('Game Board'!$I$8:$I$31,0,GF$1)=GX18)*(OFFSET('Game Board'!$G$8:$G$31,0,GF$1)&gt;OFFSET('Game Board'!$H$8:$H$31,0,GF$1))*1)+SUMPRODUCT((OFFSET('Game Board'!$I$8:$I$31,0,GF$1)=GX17)*(OFFSET('Game Board'!$F$8:$F$31,0,GF$1)=GX18)*(OFFSET('Game Board'!$H$8:$H$31,0,GF$1)&gt;OFFSET('Game Board'!$G$8:$G$31,0,GF$1))*1)+SUMPRODUCT((OFFSET('Game Board'!$F$8:$F$31,0,GF$1)=GX17)*(OFFSET('Game Board'!$I$8:$I$31,0,GF$1)=GX19)*(OFFSET('Game Board'!$G$8:$G$31,0,GF$1)&gt;OFFSET('Game Board'!$H$8:$H$31,0,GF$1))*1)+SUMPRODUCT((OFFSET('Game Board'!$I$8:$I$31,0,GF$1)=GX17)*(OFFSET('Game Board'!$F$8:$F$31,0,GF$1)=GX19)*(OFFSET('Game Board'!$H$8:$H$31,0,GF$1)&gt;OFFSET('Game Board'!$G$8:$G$31,0,GF$1))*1)</f>
        <v>0</v>
      </c>
      <c r="HB17" s="341">
        <f ca="1">SUMPRODUCT((OFFSET('Game Board'!$F$8:$F$31,0,GF$1)=GX17)*(OFFSET('Game Board'!$I$8:$I$31,0,GF$1)=GX16)*(OFFSET('Game Board'!$G$8:$G$31,0,GF$1)=OFFSET('Game Board'!$H$8:$H$31,0,GF$1))*1)+SUMPRODUCT((OFFSET('Game Board'!$I$8:$I$31,0,GF$1)=GX17)*(OFFSET('Game Board'!$F$8:$F$31,0,GF$1)=GX16)*(OFFSET('Game Board'!$G$8:$G$31,0,GF$1)=OFFSET('Game Board'!$H$8:$H$31,0,GF$1))*1)+SUMPRODUCT((OFFSET('Game Board'!$F$8:$F$31,0,GF$1)=GX17)*(OFFSET('Game Board'!$I$8:$I$31,0,GF$1)=GX18)*(OFFSET('Game Board'!$G$8:$G$31,0,GF$1)=OFFSET('Game Board'!$H$8:$H$31,0,GF$1))*1)+SUMPRODUCT((OFFSET('Game Board'!$I$8:$I$31,0,GF$1)=GX17)*(OFFSET('Game Board'!$F$8:$F$31,0,GF$1)=GX18)*(OFFSET('Game Board'!$G$8:$G$31,0,GF$1)=OFFSET('Game Board'!$H$8:$H$31,0,GF$1))*1)+SUMPRODUCT((OFFSET('Game Board'!$F$8:$F$31,0,GF$1)=GX17)*(OFFSET('Game Board'!$I$8:$I$31,0,GF$1)=GX19)*(OFFSET('Game Board'!$G$8:$G$31,0,GF$1)=OFFSET('Game Board'!$H$8:$H$31,0,GF$1))*1)+SUMPRODUCT((OFFSET('Game Board'!$I$8:$I$31,0,GF$1)=GX17)*(OFFSET('Game Board'!$F$8:$F$31,0,GF$1)=GX19)*(OFFSET('Game Board'!$G$8:$G$31,0,GF$1)=OFFSET('Game Board'!$H$8:$H$31,0,GF$1))*1)</f>
        <v>3</v>
      </c>
      <c r="HC17" s="341">
        <f ca="1">SUMPRODUCT((OFFSET('Game Board'!$F$8:$F$31,0,GF$1)=GX17)*(OFFSET('Game Board'!$I$8:$I$31,0,GF$1)=GX16)*(OFFSET('Game Board'!$G$8:$G$31,0,GF$1)&lt;OFFSET('Game Board'!$H$8:$H$31,0,GF$1))*1)+SUMPRODUCT((OFFSET('Game Board'!$I$8:$I$31,0,GF$1)=GX17)*(OFFSET('Game Board'!$F$8:$F$31,0,GF$1)=GX16)*(OFFSET('Game Board'!$H$8:$H$31,0,GF$1)&lt;OFFSET('Game Board'!$G$8:$G$31,0,GF$1))*1)+SUMPRODUCT((OFFSET('Game Board'!$F$8:$F$31,0,GF$1)=GX17)*(OFFSET('Game Board'!$I$8:$I$31,0,GF$1)=GX18)*(OFFSET('Game Board'!$G$8:$G$31,0,GF$1)&lt;OFFSET('Game Board'!$H$8:$H$31,0,GF$1))*1)+SUMPRODUCT((OFFSET('Game Board'!$I$8:$I$31,0,GF$1)=GX17)*(OFFSET('Game Board'!$F$8:$F$31,0,GF$1)=GX18)*(OFFSET('Game Board'!$H$8:$H$31,0,GF$1)&lt;OFFSET('Game Board'!$G$8:$G$31,0,GF$1))*1)+SUMPRODUCT((OFFSET('Game Board'!$F$8:$F$31,0,GF$1)=GX17)*(OFFSET('Game Board'!$I$8:$I$31,0,GF$1)=GX19)*(OFFSET('Game Board'!$G$8:$G$31,0,GF$1)&lt;OFFSET('Game Board'!$H$8:$H$31,0,GF$1))*1)+SUMPRODUCT((OFFSET('Game Board'!$I$8:$I$31,0,GF$1)=GX17)*(OFFSET('Game Board'!$F$8:$F$31,0,GF$1)=GX19)*(OFFSET('Game Board'!$H$8:$H$31,0,GF$1)&lt;OFFSET('Game Board'!$G$8:$G$31,0,GF$1))*1)</f>
        <v>0</v>
      </c>
      <c r="HD17" s="341">
        <f ca="1">SUMIFS(OFFSET('Game Board'!$G$8:$G$31,0,GF$1),OFFSET('Game Board'!$F$8:$F$31,0,GF$1),GX17,OFFSET('Game Board'!$I$8:$I$31,0,GF$1),GX16)+SUMIFS(OFFSET('Game Board'!$G$8:$G$31,0,GF$1),OFFSET('Game Board'!$F$8:$F$31,0,GF$1),GX17,OFFSET('Game Board'!$I$8:$I$31,0,GF$1),GX18)+SUMIFS(OFFSET('Game Board'!$G$8:$G$31,0,GF$1),OFFSET('Game Board'!$F$8:$F$31,0,GF$1),GX17,OFFSET('Game Board'!$I$8:$I$31,0,GF$1),GX19)+SUMIFS(OFFSET('Game Board'!$H$8:$H$31,0,GF$1),OFFSET('Game Board'!$I$8:$I$31,0,GF$1),GX17,OFFSET('Game Board'!$F$8:$F$31,0,GF$1),GX16)+SUMIFS(OFFSET('Game Board'!$H$8:$H$31,0,GF$1),OFFSET('Game Board'!$I$8:$I$31,0,GF$1),GX17,OFFSET('Game Board'!$F$8:$F$31,0,GF$1),GX18)+SUMIFS(OFFSET('Game Board'!$H$8:$H$31,0,GF$1),OFFSET('Game Board'!$I$8:$I$31,0,GF$1),GX17,OFFSET('Game Board'!$F$8:$F$31,0,GF$1),GX19)</f>
        <v>0</v>
      </c>
      <c r="HE17" s="341">
        <f ca="1">SUMIFS(OFFSET('Game Board'!$H$8:$H$31,0,GF$1),OFFSET('Game Board'!$F$8:$F$31,0,GF$1),GX17,OFFSET('Game Board'!$I$8:$I$31,0,GF$1),GX16)+SUMIFS(OFFSET('Game Board'!$H$8:$H$31,0,GF$1),OFFSET('Game Board'!$F$8:$F$31,0,GF$1),GX17,OFFSET('Game Board'!$I$8:$I$31,0,GF$1),GX18)+SUMIFS(OFFSET('Game Board'!$H$8:$H$31,0,GF$1),OFFSET('Game Board'!$F$8:$F$31,0,GF$1),GX17,OFFSET('Game Board'!$I$8:$I$31,0,GF$1),GX19)+SUMIFS(OFFSET('Game Board'!$G$8:$G$31,0,GF$1),OFFSET('Game Board'!$I$8:$I$31,0,GF$1),GX17,OFFSET('Game Board'!$F$8:$F$31,0,GF$1),GX16)+SUMIFS(OFFSET('Game Board'!$G$8:$G$31,0,GF$1),OFFSET('Game Board'!$I$8:$I$31,0,GF$1),GX17,OFFSET('Game Board'!$F$8:$F$31,0,GF$1),GX18)+SUMIFS(OFFSET('Game Board'!$G$8:$G$31,0,GF$1),OFFSET('Game Board'!$I$8:$I$31,0,GF$1),GX17,OFFSET('Game Board'!$F$8:$F$31,0,GF$1),GX19)</f>
        <v>0</v>
      </c>
      <c r="HF17" s="341">
        <f t="shared" ca="1" si="15"/>
        <v>0</v>
      </c>
      <c r="HG17" s="341">
        <f t="shared" ca="1" si="16"/>
        <v>3</v>
      </c>
      <c r="HH17" s="341">
        <f t="shared" ref="HH17" ca="1" si="2185">IF(GX17&lt;&gt;"",SUMPRODUCT((GW16:GW19=GW17)*(HG16:HG19&gt;HG17)*1),0)</f>
        <v>0</v>
      </c>
      <c r="HI17" s="341">
        <f t="shared" ref="HI17" ca="1" si="2186">IF(GX17&lt;&gt;"",SUMPRODUCT((HH16:HH19=HH17)*(HF16:HF19&gt;HF17)*1),0)</f>
        <v>0</v>
      </c>
      <c r="HJ17" s="341">
        <f t="shared" ca="1" si="19"/>
        <v>0</v>
      </c>
      <c r="HK17" s="341">
        <f t="shared" ref="HK17" ca="1" si="2187">IF(GX17&lt;&gt;"",SUMPRODUCT((HJ16:HJ19=HJ17)*(HH16:HH19=HH17)*(HD16:HD19&gt;HD17)*1),0)</f>
        <v>0</v>
      </c>
      <c r="HL17" s="341">
        <f t="shared" ca="1" si="21"/>
        <v>1</v>
      </c>
      <c r="HM17" s="341">
        <f ca="1">SUMPRODUCT((OFFSET('Game Board'!$F$8:$F$31,0,GF$1)=GY17)*(OFFSET('Game Board'!$I$8:$I$31,0,GF$1)=GY18)*(OFFSET('Game Board'!$G$8:$G$31,0,GF$1)&gt;OFFSET('Game Board'!$H$8:$H$31,0,GF$1))*1)+SUMPRODUCT((OFFSET('Game Board'!$I$8:$I$31,0,GF$1)=GY17)*(OFFSET('Game Board'!$F$8:$F$31,0,GF$1)=GY18)*(OFFSET('Game Board'!$H$8:$H$31,0,GF$1)&gt;OFFSET('Game Board'!$G$8:$G$31,0,GF$1))*1)+SUMPRODUCT((OFFSET('Game Board'!$F$8:$F$31,0,GF$1)=GY17)*(OFFSET('Game Board'!$I$8:$I$31,0,GF$1)=GY19)*(OFFSET('Game Board'!$G$8:$G$31,0,GF$1)&gt;OFFSET('Game Board'!$H$8:$H$31,0,GF$1))*1)+SUMPRODUCT((OFFSET('Game Board'!$I$8:$I$31,0,GF$1)=GY17)*(OFFSET('Game Board'!$F$8:$F$31,0,GF$1)=GY19)*(OFFSET('Game Board'!$H$8:$H$31,0,GF$1)&gt;OFFSET('Game Board'!$G$8:$G$31,0,GF$1))*1)</f>
        <v>0</v>
      </c>
      <c r="HN17" s="341">
        <f ca="1">SUMPRODUCT((OFFSET('Game Board'!$F$8:$F$31,0,GF$1)=GY17)*(OFFSET('Game Board'!$I$8:$I$31,0,GF$1)=GY18)*(OFFSET('Game Board'!$G$8:$G$31,0,GF$1)=OFFSET('Game Board'!$H$8:$H$31,0,GF$1))*1)+SUMPRODUCT((OFFSET('Game Board'!$I$8:$I$31,0,GF$1)=GY17)*(OFFSET('Game Board'!$F$8:$F$31,0,GF$1)=GY18)*(OFFSET('Game Board'!$G$8:$G$31,0,GF$1)=OFFSET('Game Board'!$H$8:$H$31,0,GF$1))*1)+SUMPRODUCT((OFFSET('Game Board'!$F$8:$F$31,0,GF$1)=GY17)*(OFFSET('Game Board'!$I$8:$I$31,0,GF$1)=GY19)*(OFFSET('Game Board'!$G$8:$G$31,0,GF$1)=OFFSET('Game Board'!$H$8:$H$31,0,GF$1))*1)+SUMPRODUCT((OFFSET('Game Board'!$I$8:$I$31,0,GF$1)=GY17)*(OFFSET('Game Board'!$F$8:$F$31,0,GF$1)=GY19)*(OFFSET('Game Board'!$G$8:$G$31,0,GF$1)=OFFSET('Game Board'!$H$8:$H$31,0,GF$1))*1)</f>
        <v>0</v>
      </c>
      <c r="HO17" s="341">
        <f ca="1">SUMPRODUCT((OFFSET('Game Board'!$F$8:$F$31,0,GF$1)=GY17)*(OFFSET('Game Board'!$I$8:$I$31,0,GF$1)=GY18)*(OFFSET('Game Board'!$G$8:$G$31,0,GF$1)&lt;OFFSET('Game Board'!$H$8:$H$31,0,GF$1))*1)+SUMPRODUCT((OFFSET('Game Board'!$I$8:$I$31,0,GF$1)=GY17)*(OFFSET('Game Board'!$F$8:$F$31,0,GF$1)=GY18)*(OFFSET('Game Board'!$H$8:$H$31,0,GF$1)&lt;OFFSET('Game Board'!$G$8:$G$31,0,GF$1))*1)+SUMPRODUCT((OFFSET('Game Board'!$F$8:$F$31,0,GF$1)=GY17)*(OFFSET('Game Board'!$I$8:$I$31,0,GF$1)=GY19)*(OFFSET('Game Board'!$G$8:$G$31,0,GF$1)&lt;OFFSET('Game Board'!$H$8:$H$31,0,GF$1))*1)+SUMPRODUCT((OFFSET('Game Board'!$I$8:$I$31,0,GF$1)=GY17)*(OFFSET('Game Board'!$F$8:$F$31,0,GF$1)=GY19)*(OFFSET('Game Board'!$H$8:$H$31,0,GF$1)&lt;OFFSET('Game Board'!$G$8:$G$31,0,GF$1))*1)</f>
        <v>0</v>
      </c>
      <c r="HP17" s="341">
        <f ca="1">SUMIFS(OFFSET('Game Board'!$G$8:$G$31,0,GF$1),OFFSET('Game Board'!$F$8:$F$31,0,GF$1),GY17,OFFSET('Game Board'!$I$8:$I$31,0,GF$1),GY18)+SUMIFS(OFFSET('Game Board'!$G$8:$G$31,0,GF$1),OFFSET('Game Board'!$F$8:$F$31,0,GF$1),GY17,OFFSET('Game Board'!$I$8:$I$31,0,GF$1),GY19)+SUMIFS(OFFSET('Game Board'!$H$8:$H$31,0,GF$1),OFFSET('Game Board'!$I$8:$I$31,0,GF$1),GY17,OFFSET('Game Board'!$F$8:$F$31,0,GF$1),GY18)+SUMIFS(OFFSET('Game Board'!$H$8:$H$31,0,GF$1),OFFSET('Game Board'!$I$8:$I$31,0,GF$1),GY17,OFFSET('Game Board'!$F$8:$F$31,0,GF$1),GY19)</f>
        <v>0</v>
      </c>
      <c r="HQ17" s="341">
        <f ca="1">SUMIFS(OFFSET('Game Board'!$H$8:$H$31,0,GF$1),OFFSET('Game Board'!$F$8:$F$31,0,GF$1),GY17,OFFSET('Game Board'!$I$8:$I$31,0,GF$1),GY18)+SUMIFS(OFFSET('Game Board'!$H$8:$H$31,0,GF$1),OFFSET('Game Board'!$F$8:$F$31,0,GF$1),GY17,OFFSET('Game Board'!$I$8:$I$31,0,GF$1),GY19)+SUMIFS(OFFSET('Game Board'!$G$8:$G$31,0,GF$1),OFFSET('Game Board'!$I$8:$I$31,0,GF$1),GY17,OFFSET('Game Board'!$F$8:$F$31,0,GF$1),GY18)+SUMIFS(OFFSET('Game Board'!$G$8:$G$31,0,GF$1),OFFSET('Game Board'!$I$8:$I$31,0,GF$1),GY17,OFFSET('Game Board'!$F$8:$F$31,0,GF$1),GY19)</f>
        <v>0</v>
      </c>
      <c r="HR17" s="341">
        <f t="shared" ca="1" si="243"/>
        <v>0</v>
      </c>
      <c r="HS17" s="341">
        <f t="shared" ca="1" si="244"/>
        <v>0</v>
      </c>
      <c r="HT17" s="341">
        <f t="shared" ref="HT17" ca="1" si="2188">IF(GY17&lt;&gt;"",SUMPRODUCT((GW16:GW19=GW17)*(HS16:HS19&gt;HS17)*1),0)</f>
        <v>0</v>
      </c>
      <c r="HU17" s="341">
        <f t="shared" ref="HU17" ca="1" si="2189">IF(GY17&lt;&gt;"",SUMPRODUCT((HT16:HT19=HT17)*(HR16:HR19&gt;HR17)*1),0)</f>
        <v>0</v>
      </c>
      <c r="HV17" s="341">
        <f t="shared" ca="1" si="247"/>
        <v>0</v>
      </c>
      <c r="HW17" s="341">
        <f t="shared" ref="HW17" ca="1" si="2190">IF(GY17&lt;&gt;"",SUMPRODUCT((HV16:HV19=HV17)*(HT16:HT19=HT17)*(HP16:HP19&gt;HP17)*1),0)</f>
        <v>0</v>
      </c>
      <c r="HX17" s="341">
        <f t="shared" ca="1" si="22"/>
        <v>1</v>
      </c>
      <c r="HY17" s="341">
        <v>0</v>
      </c>
      <c r="HZ17" s="341">
        <v>0</v>
      </c>
      <c r="IA17" s="341">
        <v>0</v>
      </c>
      <c r="IB17" s="341">
        <v>0</v>
      </c>
      <c r="IC17" s="341">
        <v>0</v>
      </c>
      <c r="ID17" s="341">
        <v>0</v>
      </c>
      <c r="IE17" s="341">
        <v>0</v>
      </c>
      <c r="IF17" s="341">
        <v>0</v>
      </c>
      <c r="IG17" s="341">
        <v>0</v>
      </c>
      <c r="IH17" s="341">
        <v>0</v>
      </c>
      <c r="II17" s="341">
        <v>0</v>
      </c>
      <c r="IJ17" s="341">
        <f t="shared" ca="1" si="23"/>
        <v>1</v>
      </c>
      <c r="IK17" s="341">
        <f t="shared" ref="IK17" ca="1" si="2191">SUMPRODUCT((IJ16:IJ19=IJ17)*(GM16:GM19&gt;GM17)*1)</f>
        <v>1</v>
      </c>
      <c r="IL17" s="341">
        <f t="shared" ca="1" si="25"/>
        <v>2</v>
      </c>
      <c r="IM17" s="341" t="str">
        <f t="shared" si="250"/>
        <v>Paraguay</v>
      </c>
      <c r="IN17" s="341">
        <f t="shared" ca="1" si="26"/>
        <v>0</v>
      </c>
      <c r="IO17" s="341">
        <f ca="1">SUMPRODUCT((OFFSET('Game Board'!$G$8:$G$31,0,IO$1)&lt;&gt;"")*(OFFSET('Game Board'!$F$8:$F$31,0,IO$1)=$C17)*(OFFSET('Game Board'!$G$8:$G$31,0,IO$1)&gt;OFFSET('Game Board'!$H$8:$H$31,0,IO$1))*1)+SUMPRODUCT((OFFSET('Game Board'!$G$8:$G$31,0,IO$1)&lt;&gt;"")*(OFFSET('Game Board'!$I$8:$I$31,0,IO$1)=$C17)*(OFFSET('Game Board'!$H$8:$H$31,0,IO$1)&gt;OFFSET('Game Board'!$G$8:$G$31,0,IO$1))*1)</f>
        <v>0</v>
      </c>
      <c r="IP17" s="341">
        <f ca="1">SUMPRODUCT((OFFSET('Game Board'!$G$8:$G$31,0,IO$1)&lt;&gt;"")*(OFFSET('Game Board'!$F$8:$F$31,0,IO$1)=$C17)*(OFFSET('Game Board'!$G$8:$G$31,0,IO$1)=OFFSET('Game Board'!$H$8:$H$31,0,IO$1))*1)+SUMPRODUCT((OFFSET('Game Board'!$G$8:$G$31,0,IO$1)&lt;&gt;"")*(OFFSET('Game Board'!$I$8:$I$31,0,IO$1)=$C17)*(OFFSET('Game Board'!$G$8:$G$31,0,IO$1)=OFFSET('Game Board'!$H$8:$H$31,0,IO$1))*1)</f>
        <v>0</v>
      </c>
      <c r="IQ17" s="341">
        <f ca="1">SUMPRODUCT((OFFSET('Game Board'!$G$8:$G$31,0,IO$1)&lt;&gt;"")*(OFFSET('Game Board'!$F$8:$F$31,0,IO$1)=$C17)*(OFFSET('Game Board'!$G$8:$G$31,0,IO$1)&lt;OFFSET('Game Board'!$H$8:$H$31,0,IO$1))*1)+SUMPRODUCT((OFFSET('Game Board'!$G$8:$G$31,0,IO$1)&lt;&gt;"")*(OFFSET('Game Board'!$I$8:$I$31,0,IO$1)=$C17)*(OFFSET('Game Board'!$H$8:$H$31,0,IO$1)&lt;OFFSET('Game Board'!$G$8:$G$31,0,IO$1))*1)</f>
        <v>0</v>
      </c>
      <c r="IR17" s="341">
        <f ca="1">SUMIF(OFFSET('Game Board'!$F$8:$F$31,0,IO$1),$C17,OFFSET('Game Board'!$G$8:$G$31,0,IO$1))+SUMIF(OFFSET('Game Board'!$I$8:$I$31,0,IO$1),$C17,OFFSET('Game Board'!$H$8:$H$31,0,IO$1))</f>
        <v>0</v>
      </c>
      <c r="IS17" s="341">
        <f ca="1">SUMIF(OFFSET('Game Board'!$F$8:$F$31,0,IO$1),$C17,OFFSET('Game Board'!$H$8:$H$31,0,IO$1))+SUMIF(OFFSET('Game Board'!$I$8:$I$31,0,IO$1),$C17,OFFSET('Game Board'!$G$8:$G$31,0,IO$1))</f>
        <v>0</v>
      </c>
      <c r="IT17" s="341">
        <f t="shared" ca="1" si="27"/>
        <v>0</v>
      </c>
      <c r="IU17" s="341">
        <f t="shared" ca="1" si="28"/>
        <v>0</v>
      </c>
      <c r="IV17" s="341">
        <f t="shared" ca="1" si="251"/>
        <v>3</v>
      </c>
      <c r="IW17" s="341">
        <f>'Tournament Setup'!$F19</f>
        <v>0</v>
      </c>
      <c r="IX17" s="341">
        <f t="shared" ref="IX17" ca="1" si="2192">RANK(IU17,IU16:IU19)</f>
        <v>1</v>
      </c>
      <c r="IY17" s="341">
        <f t="shared" ref="IY17" ca="1" si="2193">SUMPRODUCT((IX16:IX19=IX17)*(IT16:IT19&gt;IT17)*1)</f>
        <v>0</v>
      </c>
      <c r="IZ17" s="341">
        <f t="shared" ca="1" si="31"/>
        <v>1</v>
      </c>
      <c r="JA17" s="341">
        <f t="shared" ref="JA17" ca="1" si="2194">SUMPRODUCT((IX16:IX19=IX17)*(IT16:IT19=IT17)*(IR16:IR19&gt;IR17)*1)</f>
        <v>0</v>
      </c>
      <c r="JB17" s="341">
        <f t="shared" ca="1" si="33"/>
        <v>1</v>
      </c>
      <c r="JC17" s="341">
        <f t="shared" ref="JC17" ca="1" si="2195">RANK(JB17,JB16:JB19,1)+COUNTIF(JB16:JB17,JB17)-1</f>
        <v>2</v>
      </c>
      <c r="JD17" s="341">
        <v>2</v>
      </c>
      <c r="JE17" s="341" t="str">
        <f t="shared" ref="JE17" ca="1" si="2196">INDEX(IM16:IM19,MATCH(JD17,JC16:JC19,0),0)</f>
        <v>Paraguay</v>
      </c>
      <c r="JF17" s="341">
        <f t="shared" ref="JF17" ca="1" si="2197">INDEX(JB16:JB19,MATCH(JE17,IM16:IM19,0),0)</f>
        <v>1</v>
      </c>
      <c r="JG17" s="341" t="str">
        <f t="shared" ref="JG17" ca="1" si="2198">IF(JG16&lt;&gt;"",JE17,"")</f>
        <v>Paraguay</v>
      </c>
      <c r="JH17" s="341" t="str">
        <f t="shared" ref="JH17" ca="1" si="2199">IF(JF18=2,JE17,"")</f>
        <v/>
      </c>
      <c r="JJ17" s="341">
        <f ca="1">SUMPRODUCT((OFFSET('Game Board'!$F$8:$F$31,0,IO$1)=JG17)*(OFFSET('Game Board'!$I$8:$I$31,0,IO$1)=JG16)*(OFFSET('Game Board'!$G$8:$G$31,0,IO$1)&gt;OFFSET('Game Board'!$H$8:$H$31,0,IO$1))*1)+SUMPRODUCT((OFFSET('Game Board'!$I$8:$I$31,0,IO$1)=JG17)*(OFFSET('Game Board'!$F$8:$F$31,0,IO$1)=JG16)*(OFFSET('Game Board'!$H$8:$H$31,0,IO$1)&gt;OFFSET('Game Board'!$G$8:$G$31,0,IO$1))*1)+SUMPRODUCT((OFFSET('Game Board'!$F$8:$F$31,0,IO$1)=JG17)*(OFFSET('Game Board'!$I$8:$I$31,0,IO$1)=JG18)*(OFFSET('Game Board'!$G$8:$G$31,0,IO$1)&gt;OFFSET('Game Board'!$H$8:$H$31,0,IO$1))*1)+SUMPRODUCT((OFFSET('Game Board'!$I$8:$I$31,0,IO$1)=JG17)*(OFFSET('Game Board'!$F$8:$F$31,0,IO$1)=JG18)*(OFFSET('Game Board'!$H$8:$H$31,0,IO$1)&gt;OFFSET('Game Board'!$G$8:$G$31,0,IO$1))*1)+SUMPRODUCT((OFFSET('Game Board'!$F$8:$F$31,0,IO$1)=JG17)*(OFFSET('Game Board'!$I$8:$I$31,0,IO$1)=JG19)*(OFFSET('Game Board'!$G$8:$G$31,0,IO$1)&gt;OFFSET('Game Board'!$H$8:$H$31,0,IO$1))*1)+SUMPRODUCT((OFFSET('Game Board'!$I$8:$I$31,0,IO$1)=JG17)*(OFFSET('Game Board'!$F$8:$F$31,0,IO$1)=JG19)*(OFFSET('Game Board'!$H$8:$H$31,0,IO$1)&gt;OFFSET('Game Board'!$G$8:$G$31,0,IO$1))*1)</f>
        <v>0</v>
      </c>
      <c r="JK17" s="341">
        <f ca="1">SUMPRODUCT((OFFSET('Game Board'!$F$8:$F$31,0,IO$1)=JG17)*(OFFSET('Game Board'!$I$8:$I$31,0,IO$1)=JG16)*(OFFSET('Game Board'!$G$8:$G$31,0,IO$1)=OFFSET('Game Board'!$H$8:$H$31,0,IO$1))*1)+SUMPRODUCT((OFFSET('Game Board'!$I$8:$I$31,0,IO$1)=JG17)*(OFFSET('Game Board'!$F$8:$F$31,0,IO$1)=JG16)*(OFFSET('Game Board'!$G$8:$G$31,0,IO$1)=OFFSET('Game Board'!$H$8:$H$31,0,IO$1))*1)+SUMPRODUCT((OFFSET('Game Board'!$F$8:$F$31,0,IO$1)=JG17)*(OFFSET('Game Board'!$I$8:$I$31,0,IO$1)=JG18)*(OFFSET('Game Board'!$G$8:$G$31,0,IO$1)=OFFSET('Game Board'!$H$8:$H$31,0,IO$1))*1)+SUMPRODUCT((OFFSET('Game Board'!$I$8:$I$31,0,IO$1)=JG17)*(OFFSET('Game Board'!$F$8:$F$31,0,IO$1)=JG18)*(OFFSET('Game Board'!$G$8:$G$31,0,IO$1)=OFFSET('Game Board'!$H$8:$H$31,0,IO$1))*1)+SUMPRODUCT((OFFSET('Game Board'!$F$8:$F$31,0,IO$1)=JG17)*(OFFSET('Game Board'!$I$8:$I$31,0,IO$1)=JG19)*(OFFSET('Game Board'!$G$8:$G$31,0,IO$1)=OFFSET('Game Board'!$H$8:$H$31,0,IO$1))*1)+SUMPRODUCT((OFFSET('Game Board'!$I$8:$I$31,0,IO$1)=JG17)*(OFFSET('Game Board'!$F$8:$F$31,0,IO$1)=JG19)*(OFFSET('Game Board'!$G$8:$G$31,0,IO$1)=OFFSET('Game Board'!$H$8:$H$31,0,IO$1))*1)</f>
        <v>3</v>
      </c>
      <c r="JL17" s="341">
        <f ca="1">SUMPRODUCT((OFFSET('Game Board'!$F$8:$F$31,0,IO$1)=JG17)*(OFFSET('Game Board'!$I$8:$I$31,0,IO$1)=JG16)*(OFFSET('Game Board'!$G$8:$G$31,0,IO$1)&lt;OFFSET('Game Board'!$H$8:$H$31,0,IO$1))*1)+SUMPRODUCT((OFFSET('Game Board'!$I$8:$I$31,0,IO$1)=JG17)*(OFFSET('Game Board'!$F$8:$F$31,0,IO$1)=JG16)*(OFFSET('Game Board'!$H$8:$H$31,0,IO$1)&lt;OFFSET('Game Board'!$G$8:$G$31,0,IO$1))*1)+SUMPRODUCT((OFFSET('Game Board'!$F$8:$F$31,0,IO$1)=JG17)*(OFFSET('Game Board'!$I$8:$I$31,0,IO$1)=JG18)*(OFFSET('Game Board'!$G$8:$G$31,0,IO$1)&lt;OFFSET('Game Board'!$H$8:$H$31,0,IO$1))*1)+SUMPRODUCT((OFFSET('Game Board'!$I$8:$I$31,0,IO$1)=JG17)*(OFFSET('Game Board'!$F$8:$F$31,0,IO$1)=JG18)*(OFFSET('Game Board'!$H$8:$H$31,0,IO$1)&lt;OFFSET('Game Board'!$G$8:$G$31,0,IO$1))*1)+SUMPRODUCT((OFFSET('Game Board'!$F$8:$F$31,0,IO$1)=JG17)*(OFFSET('Game Board'!$I$8:$I$31,0,IO$1)=JG19)*(OFFSET('Game Board'!$G$8:$G$31,0,IO$1)&lt;OFFSET('Game Board'!$H$8:$H$31,0,IO$1))*1)+SUMPRODUCT((OFFSET('Game Board'!$I$8:$I$31,0,IO$1)=JG17)*(OFFSET('Game Board'!$F$8:$F$31,0,IO$1)=JG19)*(OFFSET('Game Board'!$H$8:$H$31,0,IO$1)&lt;OFFSET('Game Board'!$G$8:$G$31,0,IO$1))*1)</f>
        <v>0</v>
      </c>
      <c r="JM17" s="341">
        <f ca="1">SUMIFS(OFFSET('Game Board'!$G$8:$G$31,0,IO$1),OFFSET('Game Board'!$F$8:$F$31,0,IO$1),JG17,OFFSET('Game Board'!$I$8:$I$31,0,IO$1),JG16)+SUMIFS(OFFSET('Game Board'!$G$8:$G$31,0,IO$1),OFFSET('Game Board'!$F$8:$F$31,0,IO$1),JG17,OFFSET('Game Board'!$I$8:$I$31,0,IO$1),JG18)+SUMIFS(OFFSET('Game Board'!$G$8:$G$31,0,IO$1),OFFSET('Game Board'!$F$8:$F$31,0,IO$1),JG17,OFFSET('Game Board'!$I$8:$I$31,0,IO$1),JG19)+SUMIFS(OFFSET('Game Board'!$H$8:$H$31,0,IO$1),OFFSET('Game Board'!$I$8:$I$31,0,IO$1),JG17,OFFSET('Game Board'!$F$8:$F$31,0,IO$1),JG16)+SUMIFS(OFFSET('Game Board'!$H$8:$H$31,0,IO$1),OFFSET('Game Board'!$I$8:$I$31,0,IO$1),JG17,OFFSET('Game Board'!$F$8:$F$31,0,IO$1),JG18)+SUMIFS(OFFSET('Game Board'!$H$8:$H$31,0,IO$1),OFFSET('Game Board'!$I$8:$I$31,0,IO$1),JG17,OFFSET('Game Board'!$F$8:$F$31,0,IO$1),JG19)</f>
        <v>0</v>
      </c>
      <c r="JN17" s="341">
        <f ca="1">SUMIFS(OFFSET('Game Board'!$H$8:$H$31,0,IO$1),OFFSET('Game Board'!$F$8:$F$31,0,IO$1),JG17,OFFSET('Game Board'!$I$8:$I$31,0,IO$1),JG16)+SUMIFS(OFFSET('Game Board'!$H$8:$H$31,0,IO$1),OFFSET('Game Board'!$F$8:$F$31,0,IO$1),JG17,OFFSET('Game Board'!$I$8:$I$31,0,IO$1),JG18)+SUMIFS(OFFSET('Game Board'!$H$8:$H$31,0,IO$1),OFFSET('Game Board'!$F$8:$F$31,0,IO$1),JG17,OFFSET('Game Board'!$I$8:$I$31,0,IO$1),JG19)+SUMIFS(OFFSET('Game Board'!$G$8:$G$31,0,IO$1),OFFSET('Game Board'!$I$8:$I$31,0,IO$1),JG17,OFFSET('Game Board'!$F$8:$F$31,0,IO$1),JG16)+SUMIFS(OFFSET('Game Board'!$G$8:$G$31,0,IO$1),OFFSET('Game Board'!$I$8:$I$31,0,IO$1),JG17,OFFSET('Game Board'!$F$8:$F$31,0,IO$1),JG18)+SUMIFS(OFFSET('Game Board'!$G$8:$G$31,0,IO$1),OFFSET('Game Board'!$I$8:$I$31,0,IO$1),JG17,OFFSET('Game Board'!$F$8:$F$31,0,IO$1),JG19)</f>
        <v>0</v>
      </c>
      <c r="JO17" s="341">
        <f t="shared" ca="1" si="38"/>
        <v>0</v>
      </c>
      <c r="JP17" s="341">
        <f t="shared" ca="1" si="39"/>
        <v>3</v>
      </c>
      <c r="JQ17" s="341">
        <f t="shared" ref="JQ17" ca="1" si="2200">IF(JG17&lt;&gt;"",SUMPRODUCT((JF16:JF19=JF17)*(JP16:JP19&gt;JP17)*1),0)</f>
        <v>0</v>
      </c>
      <c r="JR17" s="341">
        <f t="shared" ref="JR17" ca="1" si="2201">IF(JG17&lt;&gt;"",SUMPRODUCT((JQ16:JQ19=JQ17)*(JO16:JO19&gt;JO17)*1),0)</f>
        <v>0</v>
      </c>
      <c r="JS17" s="341">
        <f t="shared" ca="1" si="42"/>
        <v>0</v>
      </c>
      <c r="JT17" s="341">
        <f t="shared" ref="JT17" ca="1" si="2202">IF(JG17&lt;&gt;"",SUMPRODUCT((JS16:JS19=JS17)*(JQ16:JQ19=JQ17)*(JM16:JM19&gt;JM17)*1),0)</f>
        <v>0</v>
      </c>
      <c r="JU17" s="341">
        <f t="shared" ca="1" si="44"/>
        <v>1</v>
      </c>
      <c r="JV17" s="341">
        <f ca="1">SUMPRODUCT((OFFSET('Game Board'!$F$8:$F$31,0,IO$1)=JH17)*(OFFSET('Game Board'!$I$8:$I$31,0,IO$1)=JH18)*(OFFSET('Game Board'!$G$8:$G$31,0,IO$1)&gt;OFFSET('Game Board'!$H$8:$H$31,0,IO$1))*1)+SUMPRODUCT((OFFSET('Game Board'!$I$8:$I$31,0,IO$1)=JH17)*(OFFSET('Game Board'!$F$8:$F$31,0,IO$1)=JH18)*(OFFSET('Game Board'!$H$8:$H$31,0,IO$1)&gt;OFFSET('Game Board'!$G$8:$G$31,0,IO$1))*1)+SUMPRODUCT((OFFSET('Game Board'!$F$8:$F$31,0,IO$1)=JH17)*(OFFSET('Game Board'!$I$8:$I$31,0,IO$1)=JH19)*(OFFSET('Game Board'!$G$8:$G$31,0,IO$1)&gt;OFFSET('Game Board'!$H$8:$H$31,0,IO$1))*1)+SUMPRODUCT((OFFSET('Game Board'!$I$8:$I$31,0,IO$1)=JH17)*(OFFSET('Game Board'!$F$8:$F$31,0,IO$1)=JH19)*(OFFSET('Game Board'!$H$8:$H$31,0,IO$1)&gt;OFFSET('Game Board'!$G$8:$G$31,0,IO$1))*1)</f>
        <v>0</v>
      </c>
      <c r="JW17" s="341">
        <f ca="1">SUMPRODUCT((OFFSET('Game Board'!$F$8:$F$31,0,IO$1)=JH17)*(OFFSET('Game Board'!$I$8:$I$31,0,IO$1)=JH18)*(OFFSET('Game Board'!$G$8:$G$31,0,IO$1)=OFFSET('Game Board'!$H$8:$H$31,0,IO$1))*1)+SUMPRODUCT((OFFSET('Game Board'!$I$8:$I$31,0,IO$1)=JH17)*(OFFSET('Game Board'!$F$8:$F$31,0,IO$1)=JH18)*(OFFSET('Game Board'!$G$8:$G$31,0,IO$1)=OFFSET('Game Board'!$H$8:$H$31,0,IO$1))*1)+SUMPRODUCT((OFFSET('Game Board'!$F$8:$F$31,0,IO$1)=JH17)*(OFFSET('Game Board'!$I$8:$I$31,0,IO$1)=JH19)*(OFFSET('Game Board'!$G$8:$G$31,0,IO$1)=OFFSET('Game Board'!$H$8:$H$31,0,IO$1))*1)+SUMPRODUCT((OFFSET('Game Board'!$I$8:$I$31,0,IO$1)=JH17)*(OFFSET('Game Board'!$F$8:$F$31,0,IO$1)=JH19)*(OFFSET('Game Board'!$G$8:$G$31,0,IO$1)=OFFSET('Game Board'!$H$8:$H$31,0,IO$1))*1)</f>
        <v>0</v>
      </c>
      <c r="JX17" s="341">
        <f ca="1">SUMPRODUCT((OFFSET('Game Board'!$F$8:$F$31,0,IO$1)=JH17)*(OFFSET('Game Board'!$I$8:$I$31,0,IO$1)=JH18)*(OFFSET('Game Board'!$G$8:$G$31,0,IO$1)&lt;OFFSET('Game Board'!$H$8:$H$31,0,IO$1))*1)+SUMPRODUCT((OFFSET('Game Board'!$I$8:$I$31,0,IO$1)=JH17)*(OFFSET('Game Board'!$F$8:$F$31,0,IO$1)=JH18)*(OFFSET('Game Board'!$H$8:$H$31,0,IO$1)&lt;OFFSET('Game Board'!$G$8:$G$31,0,IO$1))*1)+SUMPRODUCT((OFFSET('Game Board'!$F$8:$F$31,0,IO$1)=JH17)*(OFFSET('Game Board'!$I$8:$I$31,0,IO$1)=JH19)*(OFFSET('Game Board'!$G$8:$G$31,0,IO$1)&lt;OFFSET('Game Board'!$H$8:$H$31,0,IO$1))*1)+SUMPRODUCT((OFFSET('Game Board'!$I$8:$I$31,0,IO$1)=JH17)*(OFFSET('Game Board'!$F$8:$F$31,0,IO$1)=JH19)*(OFFSET('Game Board'!$H$8:$H$31,0,IO$1)&lt;OFFSET('Game Board'!$G$8:$G$31,0,IO$1))*1)</f>
        <v>0</v>
      </c>
      <c r="JY17" s="341">
        <f ca="1">SUMIFS(OFFSET('Game Board'!$G$8:$G$31,0,IO$1),OFFSET('Game Board'!$F$8:$F$31,0,IO$1),JH17,OFFSET('Game Board'!$I$8:$I$31,0,IO$1),JH18)+SUMIFS(OFFSET('Game Board'!$G$8:$G$31,0,IO$1),OFFSET('Game Board'!$F$8:$F$31,0,IO$1),JH17,OFFSET('Game Board'!$I$8:$I$31,0,IO$1),JH19)+SUMIFS(OFFSET('Game Board'!$H$8:$H$31,0,IO$1),OFFSET('Game Board'!$I$8:$I$31,0,IO$1),JH17,OFFSET('Game Board'!$F$8:$F$31,0,IO$1),JH18)+SUMIFS(OFFSET('Game Board'!$H$8:$H$31,0,IO$1),OFFSET('Game Board'!$I$8:$I$31,0,IO$1),JH17,OFFSET('Game Board'!$F$8:$F$31,0,IO$1),JH19)</f>
        <v>0</v>
      </c>
      <c r="JZ17" s="341">
        <f ca="1">SUMIFS(OFFSET('Game Board'!$H$8:$H$31,0,IO$1),OFFSET('Game Board'!$F$8:$F$31,0,IO$1),JH17,OFFSET('Game Board'!$I$8:$I$31,0,IO$1),JH18)+SUMIFS(OFFSET('Game Board'!$H$8:$H$31,0,IO$1),OFFSET('Game Board'!$F$8:$F$31,0,IO$1),JH17,OFFSET('Game Board'!$I$8:$I$31,0,IO$1),JH19)+SUMIFS(OFFSET('Game Board'!$G$8:$G$31,0,IO$1),OFFSET('Game Board'!$I$8:$I$31,0,IO$1),JH17,OFFSET('Game Board'!$F$8:$F$31,0,IO$1),JH18)+SUMIFS(OFFSET('Game Board'!$G$8:$G$31,0,IO$1),OFFSET('Game Board'!$I$8:$I$31,0,IO$1),JH17,OFFSET('Game Board'!$F$8:$F$31,0,IO$1),JH19)</f>
        <v>0</v>
      </c>
      <c r="KA17" s="341">
        <f t="shared" ca="1" si="263"/>
        <v>0</v>
      </c>
      <c r="KB17" s="341">
        <f t="shared" ca="1" si="264"/>
        <v>0</v>
      </c>
      <c r="KC17" s="341">
        <f t="shared" ref="KC17" ca="1" si="2203">IF(JH17&lt;&gt;"",SUMPRODUCT((JF16:JF19=JF17)*(KB16:KB19&gt;KB17)*1),0)</f>
        <v>0</v>
      </c>
      <c r="KD17" s="341">
        <f t="shared" ref="KD17" ca="1" si="2204">IF(JH17&lt;&gt;"",SUMPRODUCT((KC16:KC19=KC17)*(KA16:KA19&gt;KA17)*1),0)</f>
        <v>0</v>
      </c>
      <c r="KE17" s="341">
        <f t="shared" ca="1" si="267"/>
        <v>0</v>
      </c>
      <c r="KF17" s="341">
        <f t="shared" ref="KF17" ca="1" si="2205">IF(JH17&lt;&gt;"",SUMPRODUCT((KE16:KE19=KE17)*(KC16:KC19=KC17)*(JY16:JY19&gt;JY17)*1),0)</f>
        <v>0</v>
      </c>
      <c r="KG17" s="341">
        <f t="shared" ca="1" si="45"/>
        <v>1</v>
      </c>
      <c r="KH17" s="341">
        <v>0</v>
      </c>
      <c r="KI17" s="341">
        <v>0</v>
      </c>
      <c r="KJ17" s="341">
        <v>0</v>
      </c>
      <c r="KK17" s="341">
        <v>0</v>
      </c>
      <c r="KL17" s="341">
        <v>0</v>
      </c>
      <c r="KM17" s="341">
        <v>0</v>
      </c>
      <c r="KN17" s="341">
        <v>0</v>
      </c>
      <c r="KO17" s="341">
        <v>0</v>
      </c>
      <c r="KP17" s="341">
        <v>0</v>
      </c>
      <c r="KQ17" s="341">
        <v>0</v>
      </c>
      <c r="KR17" s="341">
        <v>0</v>
      </c>
      <c r="KS17" s="341">
        <f t="shared" ca="1" si="46"/>
        <v>1</v>
      </c>
      <c r="KT17" s="341">
        <f t="shared" ref="KT17" ca="1" si="2206">SUMPRODUCT((KS16:KS19=KS17)*(IV16:IV19&gt;IV17)*1)</f>
        <v>1</v>
      </c>
      <c r="KU17" s="341">
        <f t="shared" ca="1" si="48"/>
        <v>2</v>
      </c>
      <c r="KV17" s="341" t="str">
        <f t="shared" si="270"/>
        <v>Paraguay</v>
      </c>
      <c r="KW17" s="341">
        <f t="shared" ca="1" si="49"/>
        <v>0</v>
      </c>
      <c r="KX17" s="341">
        <f ca="1">SUMPRODUCT((OFFSET('Game Board'!$G$8:$G$31,0,KX$1)&lt;&gt;"")*(OFFSET('Game Board'!$F$8:$F$31,0,KX$1)=$C17)*(OFFSET('Game Board'!$G$8:$G$31,0,KX$1)&gt;OFFSET('Game Board'!$H$8:$H$31,0,KX$1))*1)+SUMPRODUCT((OFFSET('Game Board'!$G$8:$G$31,0,KX$1)&lt;&gt;"")*(OFFSET('Game Board'!$I$8:$I$31,0,KX$1)=$C17)*(OFFSET('Game Board'!$H$8:$H$31,0,KX$1)&gt;OFFSET('Game Board'!$G$8:$G$31,0,KX$1))*1)</f>
        <v>0</v>
      </c>
      <c r="KY17" s="341">
        <f ca="1">SUMPRODUCT((OFFSET('Game Board'!$G$8:$G$31,0,KX$1)&lt;&gt;"")*(OFFSET('Game Board'!$F$8:$F$31,0,KX$1)=$C17)*(OFFSET('Game Board'!$G$8:$G$31,0,KX$1)=OFFSET('Game Board'!$H$8:$H$31,0,KX$1))*1)+SUMPRODUCT((OFFSET('Game Board'!$G$8:$G$31,0,KX$1)&lt;&gt;"")*(OFFSET('Game Board'!$I$8:$I$31,0,KX$1)=$C17)*(OFFSET('Game Board'!$G$8:$G$31,0,KX$1)=OFFSET('Game Board'!$H$8:$H$31,0,KX$1))*1)</f>
        <v>0</v>
      </c>
      <c r="KZ17" s="341">
        <f ca="1">SUMPRODUCT((OFFSET('Game Board'!$G$8:$G$31,0,KX$1)&lt;&gt;"")*(OFFSET('Game Board'!$F$8:$F$31,0,KX$1)=$C17)*(OFFSET('Game Board'!$G$8:$G$31,0,KX$1)&lt;OFFSET('Game Board'!$H$8:$H$31,0,KX$1))*1)+SUMPRODUCT((OFFSET('Game Board'!$G$8:$G$31,0,KX$1)&lt;&gt;"")*(OFFSET('Game Board'!$I$8:$I$31,0,KX$1)=$C17)*(OFFSET('Game Board'!$H$8:$H$31,0,KX$1)&lt;OFFSET('Game Board'!$G$8:$G$31,0,KX$1))*1)</f>
        <v>0</v>
      </c>
      <c r="LA17" s="341">
        <f ca="1">SUMIF(OFFSET('Game Board'!$F$8:$F$31,0,KX$1),$C17,OFFSET('Game Board'!$G$8:$G$31,0,KX$1))+SUMIF(OFFSET('Game Board'!$I$8:$I$31,0,KX$1),$C17,OFFSET('Game Board'!$H$8:$H$31,0,KX$1))</f>
        <v>0</v>
      </c>
      <c r="LB17" s="341">
        <f ca="1">SUMIF(OFFSET('Game Board'!$F$8:$F$31,0,KX$1),$C17,OFFSET('Game Board'!$H$8:$H$31,0,KX$1))+SUMIF(OFFSET('Game Board'!$I$8:$I$31,0,KX$1),$C17,OFFSET('Game Board'!$G$8:$G$31,0,KX$1))</f>
        <v>0</v>
      </c>
      <c r="LC17" s="341">
        <f t="shared" ca="1" si="50"/>
        <v>0</v>
      </c>
      <c r="LD17" s="341">
        <f t="shared" ca="1" si="51"/>
        <v>0</v>
      </c>
      <c r="LE17" s="341">
        <f t="shared" ca="1" si="271"/>
        <v>3</v>
      </c>
      <c r="LF17" s="341">
        <f>'Tournament Setup'!$F19</f>
        <v>0</v>
      </c>
      <c r="LG17" s="341">
        <f t="shared" ref="LG17" ca="1" si="2207">RANK(LD17,LD16:LD19)</f>
        <v>1</v>
      </c>
      <c r="LH17" s="341">
        <f t="shared" ref="LH17" ca="1" si="2208">SUMPRODUCT((LG16:LG19=LG17)*(LC16:LC19&gt;LC17)*1)</f>
        <v>0</v>
      </c>
      <c r="LI17" s="341">
        <f t="shared" ca="1" si="54"/>
        <v>1</v>
      </c>
      <c r="LJ17" s="341">
        <f t="shared" ref="LJ17" ca="1" si="2209">SUMPRODUCT((LG16:LG19=LG17)*(LC16:LC19=LC17)*(LA16:LA19&gt;LA17)*1)</f>
        <v>0</v>
      </c>
      <c r="LK17" s="341">
        <f t="shared" ca="1" si="56"/>
        <v>1</v>
      </c>
      <c r="LL17" s="341">
        <f t="shared" ref="LL17" ca="1" si="2210">RANK(LK17,LK16:LK19,1)+COUNTIF(LK16:LK17,LK17)-1</f>
        <v>2</v>
      </c>
      <c r="LM17" s="341">
        <v>2</v>
      </c>
      <c r="LN17" s="341" t="str">
        <f t="shared" ref="LN17" ca="1" si="2211">INDEX(KV16:KV19,MATCH(LM17,LL16:LL19,0),0)</f>
        <v>Paraguay</v>
      </c>
      <c r="LO17" s="341">
        <f t="shared" ref="LO17" ca="1" si="2212">INDEX(LK16:LK19,MATCH(LN17,KV16:KV19,0),0)</f>
        <v>1</v>
      </c>
      <c r="LP17" s="341" t="str">
        <f t="shared" ref="LP17" ca="1" si="2213">IF(LP16&lt;&gt;"",LN17,"")</f>
        <v>Paraguay</v>
      </c>
      <c r="LQ17" s="341" t="str">
        <f t="shared" ref="LQ17" ca="1" si="2214">IF(LO18=2,LN17,"")</f>
        <v/>
      </c>
      <c r="LS17" s="341">
        <f ca="1">SUMPRODUCT((OFFSET('Game Board'!$F$8:$F$31,0,KX$1)=LP17)*(OFFSET('Game Board'!$I$8:$I$31,0,KX$1)=LP16)*(OFFSET('Game Board'!$G$8:$G$31,0,KX$1)&gt;OFFSET('Game Board'!$H$8:$H$31,0,KX$1))*1)+SUMPRODUCT((OFFSET('Game Board'!$I$8:$I$31,0,KX$1)=LP17)*(OFFSET('Game Board'!$F$8:$F$31,0,KX$1)=LP16)*(OFFSET('Game Board'!$H$8:$H$31,0,KX$1)&gt;OFFSET('Game Board'!$G$8:$G$31,0,KX$1))*1)+SUMPRODUCT((OFFSET('Game Board'!$F$8:$F$31,0,KX$1)=LP17)*(OFFSET('Game Board'!$I$8:$I$31,0,KX$1)=LP18)*(OFFSET('Game Board'!$G$8:$G$31,0,KX$1)&gt;OFFSET('Game Board'!$H$8:$H$31,0,KX$1))*1)+SUMPRODUCT((OFFSET('Game Board'!$I$8:$I$31,0,KX$1)=LP17)*(OFFSET('Game Board'!$F$8:$F$31,0,KX$1)=LP18)*(OFFSET('Game Board'!$H$8:$H$31,0,KX$1)&gt;OFFSET('Game Board'!$G$8:$G$31,0,KX$1))*1)+SUMPRODUCT((OFFSET('Game Board'!$F$8:$F$31,0,KX$1)=LP17)*(OFFSET('Game Board'!$I$8:$I$31,0,KX$1)=LP19)*(OFFSET('Game Board'!$G$8:$G$31,0,KX$1)&gt;OFFSET('Game Board'!$H$8:$H$31,0,KX$1))*1)+SUMPRODUCT((OFFSET('Game Board'!$I$8:$I$31,0,KX$1)=LP17)*(OFFSET('Game Board'!$F$8:$F$31,0,KX$1)=LP19)*(OFFSET('Game Board'!$H$8:$H$31,0,KX$1)&gt;OFFSET('Game Board'!$G$8:$G$31,0,KX$1))*1)</f>
        <v>0</v>
      </c>
      <c r="LT17" s="341">
        <f ca="1">SUMPRODUCT((OFFSET('Game Board'!$F$8:$F$31,0,KX$1)=LP17)*(OFFSET('Game Board'!$I$8:$I$31,0,KX$1)=LP16)*(OFFSET('Game Board'!$G$8:$G$31,0,KX$1)=OFFSET('Game Board'!$H$8:$H$31,0,KX$1))*1)+SUMPRODUCT((OFFSET('Game Board'!$I$8:$I$31,0,KX$1)=LP17)*(OFFSET('Game Board'!$F$8:$F$31,0,KX$1)=LP16)*(OFFSET('Game Board'!$G$8:$G$31,0,KX$1)=OFFSET('Game Board'!$H$8:$H$31,0,KX$1))*1)+SUMPRODUCT((OFFSET('Game Board'!$F$8:$F$31,0,KX$1)=LP17)*(OFFSET('Game Board'!$I$8:$I$31,0,KX$1)=LP18)*(OFFSET('Game Board'!$G$8:$G$31,0,KX$1)=OFFSET('Game Board'!$H$8:$H$31,0,KX$1))*1)+SUMPRODUCT((OFFSET('Game Board'!$I$8:$I$31,0,KX$1)=LP17)*(OFFSET('Game Board'!$F$8:$F$31,0,KX$1)=LP18)*(OFFSET('Game Board'!$G$8:$G$31,0,KX$1)=OFFSET('Game Board'!$H$8:$H$31,0,KX$1))*1)+SUMPRODUCT((OFFSET('Game Board'!$F$8:$F$31,0,KX$1)=LP17)*(OFFSET('Game Board'!$I$8:$I$31,0,KX$1)=LP19)*(OFFSET('Game Board'!$G$8:$G$31,0,KX$1)=OFFSET('Game Board'!$H$8:$H$31,0,KX$1))*1)+SUMPRODUCT((OFFSET('Game Board'!$I$8:$I$31,0,KX$1)=LP17)*(OFFSET('Game Board'!$F$8:$F$31,0,KX$1)=LP19)*(OFFSET('Game Board'!$G$8:$G$31,0,KX$1)=OFFSET('Game Board'!$H$8:$H$31,0,KX$1))*1)</f>
        <v>3</v>
      </c>
      <c r="LU17" s="341">
        <f ca="1">SUMPRODUCT((OFFSET('Game Board'!$F$8:$F$31,0,KX$1)=LP17)*(OFFSET('Game Board'!$I$8:$I$31,0,KX$1)=LP16)*(OFFSET('Game Board'!$G$8:$G$31,0,KX$1)&lt;OFFSET('Game Board'!$H$8:$H$31,0,KX$1))*1)+SUMPRODUCT((OFFSET('Game Board'!$I$8:$I$31,0,KX$1)=LP17)*(OFFSET('Game Board'!$F$8:$F$31,0,KX$1)=LP16)*(OFFSET('Game Board'!$H$8:$H$31,0,KX$1)&lt;OFFSET('Game Board'!$G$8:$G$31,0,KX$1))*1)+SUMPRODUCT((OFFSET('Game Board'!$F$8:$F$31,0,KX$1)=LP17)*(OFFSET('Game Board'!$I$8:$I$31,0,KX$1)=LP18)*(OFFSET('Game Board'!$G$8:$G$31,0,KX$1)&lt;OFFSET('Game Board'!$H$8:$H$31,0,KX$1))*1)+SUMPRODUCT((OFFSET('Game Board'!$I$8:$I$31,0,KX$1)=LP17)*(OFFSET('Game Board'!$F$8:$F$31,0,KX$1)=LP18)*(OFFSET('Game Board'!$H$8:$H$31,0,KX$1)&lt;OFFSET('Game Board'!$G$8:$G$31,0,KX$1))*1)+SUMPRODUCT((OFFSET('Game Board'!$F$8:$F$31,0,KX$1)=LP17)*(OFFSET('Game Board'!$I$8:$I$31,0,KX$1)=LP19)*(OFFSET('Game Board'!$G$8:$G$31,0,KX$1)&lt;OFFSET('Game Board'!$H$8:$H$31,0,KX$1))*1)+SUMPRODUCT((OFFSET('Game Board'!$I$8:$I$31,0,KX$1)=LP17)*(OFFSET('Game Board'!$F$8:$F$31,0,KX$1)=LP19)*(OFFSET('Game Board'!$H$8:$H$31,0,KX$1)&lt;OFFSET('Game Board'!$G$8:$G$31,0,KX$1))*1)</f>
        <v>0</v>
      </c>
      <c r="LV17" s="341">
        <f ca="1">SUMIFS(OFFSET('Game Board'!$G$8:$G$31,0,KX$1),OFFSET('Game Board'!$F$8:$F$31,0,KX$1),LP17,OFFSET('Game Board'!$I$8:$I$31,0,KX$1),LP16)+SUMIFS(OFFSET('Game Board'!$G$8:$G$31,0,KX$1),OFFSET('Game Board'!$F$8:$F$31,0,KX$1),LP17,OFFSET('Game Board'!$I$8:$I$31,0,KX$1),LP18)+SUMIFS(OFFSET('Game Board'!$G$8:$G$31,0,KX$1),OFFSET('Game Board'!$F$8:$F$31,0,KX$1),LP17,OFFSET('Game Board'!$I$8:$I$31,0,KX$1),LP19)+SUMIFS(OFFSET('Game Board'!$H$8:$H$31,0,KX$1),OFFSET('Game Board'!$I$8:$I$31,0,KX$1),LP17,OFFSET('Game Board'!$F$8:$F$31,0,KX$1),LP16)+SUMIFS(OFFSET('Game Board'!$H$8:$H$31,0,KX$1),OFFSET('Game Board'!$I$8:$I$31,0,KX$1),LP17,OFFSET('Game Board'!$F$8:$F$31,0,KX$1),LP18)+SUMIFS(OFFSET('Game Board'!$H$8:$H$31,0,KX$1),OFFSET('Game Board'!$I$8:$I$31,0,KX$1),LP17,OFFSET('Game Board'!$F$8:$F$31,0,KX$1),LP19)</f>
        <v>0</v>
      </c>
      <c r="LW17" s="341">
        <f ca="1">SUMIFS(OFFSET('Game Board'!$H$8:$H$31,0,KX$1),OFFSET('Game Board'!$F$8:$F$31,0,KX$1),LP17,OFFSET('Game Board'!$I$8:$I$31,0,KX$1),LP16)+SUMIFS(OFFSET('Game Board'!$H$8:$H$31,0,KX$1),OFFSET('Game Board'!$F$8:$F$31,0,KX$1),LP17,OFFSET('Game Board'!$I$8:$I$31,0,KX$1),LP18)+SUMIFS(OFFSET('Game Board'!$H$8:$H$31,0,KX$1),OFFSET('Game Board'!$F$8:$F$31,0,KX$1),LP17,OFFSET('Game Board'!$I$8:$I$31,0,KX$1),LP19)+SUMIFS(OFFSET('Game Board'!$G$8:$G$31,0,KX$1),OFFSET('Game Board'!$I$8:$I$31,0,KX$1),LP17,OFFSET('Game Board'!$F$8:$F$31,0,KX$1),LP16)+SUMIFS(OFFSET('Game Board'!$G$8:$G$31,0,KX$1),OFFSET('Game Board'!$I$8:$I$31,0,KX$1),LP17,OFFSET('Game Board'!$F$8:$F$31,0,KX$1),LP18)+SUMIFS(OFFSET('Game Board'!$G$8:$G$31,0,KX$1),OFFSET('Game Board'!$I$8:$I$31,0,KX$1),LP17,OFFSET('Game Board'!$F$8:$F$31,0,KX$1),LP19)</f>
        <v>0</v>
      </c>
      <c r="LX17" s="341">
        <f t="shared" ca="1" si="61"/>
        <v>0</v>
      </c>
      <c r="LY17" s="341">
        <f t="shared" ca="1" si="62"/>
        <v>3</v>
      </c>
      <c r="LZ17" s="341">
        <f t="shared" ref="LZ17" ca="1" si="2215">IF(LP17&lt;&gt;"",SUMPRODUCT((LO16:LO19=LO17)*(LY16:LY19&gt;LY17)*1),0)</f>
        <v>0</v>
      </c>
      <c r="MA17" s="341">
        <f t="shared" ref="MA17" ca="1" si="2216">IF(LP17&lt;&gt;"",SUMPRODUCT((LZ16:LZ19=LZ17)*(LX16:LX19&gt;LX17)*1),0)</f>
        <v>0</v>
      </c>
      <c r="MB17" s="341">
        <f t="shared" ca="1" si="65"/>
        <v>0</v>
      </c>
      <c r="MC17" s="341">
        <f t="shared" ref="MC17" ca="1" si="2217">IF(LP17&lt;&gt;"",SUMPRODUCT((MB16:MB19=MB17)*(LZ16:LZ19=LZ17)*(LV16:LV19&gt;LV17)*1),0)</f>
        <v>0</v>
      </c>
      <c r="MD17" s="341">
        <f t="shared" ca="1" si="67"/>
        <v>1</v>
      </c>
      <c r="ME17" s="341">
        <f ca="1">SUMPRODUCT((OFFSET('Game Board'!$F$8:$F$31,0,KX$1)=LQ17)*(OFFSET('Game Board'!$I$8:$I$31,0,KX$1)=LQ18)*(OFFSET('Game Board'!$G$8:$G$31,0,KX$1)&gt;OFFSET('Game Board'!$H$8:$H$31,0,KX$1))*1)+SUMPRODUCT((OFFSET('Game Board'!$I$8:$I$31,0,KX$1)=LQ17)*(OFFSET('Game Board'!$F$8:$F$31,0,KX$1)=LQ18)*(OFFSET('Game Board'!$H$8:$H$31,0,KX$1)&gt;OFFSET('Game Board'!$G$8:$G$31,0,KX$1))*1)+SUMPRODUCT((OFFSET('Game Board'!$F$8:$F$31,0,KX$1)=LQ17)*(OFFSET('Game Board'!$I$8:$I$31,0,KX$1)=LQ19)*(OFFSET('Game Board'!$G$8:$G$31,0,KX$1)&gt;OFFSET('Game Board'!$H$8:$H$31,0,KX$1))*1)+SUMPRODUCT((OFFSET('Game Board'!$I$8:$I$31,0,KX$1)=LQ17)*(OFFSET('Game Board'!$F$8:$F$31,0,KX$1)=LQ19)*(OFFSET('Game Board'!$H$8:$H$31,0,KX$1)&gt;OFFSET('Game Board'!$G$8:$G$31,0,KX$1))*1)</f>
        <v>0</v>
      </c>
      <c r="MF17" s="341">
        <f ca="1">SUMPRODUCT((OFFSET('Game Board'!$F$8:$F$31,0,KX$1)=LQ17)*(OFFSET('Game Board'!$I$8:$I$31,0,KX$1)=LQ18)*(OFFSET('Game Board'!$G$8:$G$31,0,KX$1)=OFFSET('Game Board'!$H$8:$H$31,0,KX$1))*1)+SUMPRODUCT((OFFSET('Game Board'!$I$8:$I$31,0,KX$1)=LQ17)*(OFFSET('Game Board'!$F$8:$F$31,0,KX$1)=LQ18)*(OFFSET('Game Board'!$G$8:$G$31,0,KX$1)=OFFSET('Game Board'!$H$8:$H$31,0,KX$1))*1)+SUMPRODUCT((OFFSET('Game Board'!$F$8:$F$31,0,KX$1)=LQ17)*(OFFSET('Game Board'!$I$8:$I$31,0,KX$1)=LQ19)*(OFFSET('Game Board'!$G$8:$G$31,0,KX$1)=OFFSET('Game Board'!$H$8:$H$31,0,KX$1))*1)+SUMPRODUCT((OFFSET('Game Board'!$I$8:$I$31,0,KX$1)=LQ17)*(OFFSET('Game Board'!$F$8:$F$31,0,KX$1)=LQ19)*(OFFSET('Game Board'!$G$8:$G$31,0,KX$1)=OFFSET('Game Board'!$H$8:$H$31,0,KX$1))*1)</f>
        <v>0</v>
      </c>
      <c r="MG17" s="341">
        <f ca="1">SUMPRODUCT((OFFSET('Game Board'!$F$8:$F$31,0,KX$1)=LQ17)*(OFFSET('Game Board'!$I$8:$I$31,0,KX$1)=LQ18)*(OFFSET('Game Board'!$G$8:$G$31,0,KX$1)&lt;OFFSET('Game Board'!$H$8:$H$31,0,KX$1))*1)+SUMPRODUCT((OFFSET('Game Board'!$I$8:$I$31,0,KX$1)=LQ17)*(OFFSET('Game Board'!$F$8:$F$31,0,KX$1)=LQ18)*(OFFSET('Game Board'!$H$8:$H$31,0,KX$1)&lt;OFFSET('Game Board'!$G$8:$G$31,0,KX$1))*1)+SUMPRODUCT((OFFSET('Game Board'!$F$8:$F$31,0,KX$1)=LQ17)*(OFFSET('Game Board'!$I$8:$I$31,0,KX$1)=LQ19)*(OFFSET('Game Board'!$G$8:$G$31,0,KX$1)&lt;OFFSET('Game Board'!$H$8:$H$31,0,KX$1))*1)+SUMPRODUCT((OFFSET('Game Board'!$I$8:$I$31,0,KX$1)=LQ17)*(OFFSET('Game Board'!$F$8:$F$31,0,KX$1)=LQ19)*(OFFSET('Game Board'!$H$8:$H$31,0,KX$1)&lt;OFFSET('Game Board'!$G$8:$G$31,0,KX$1))*1)</f>
        <v>0</v>
      </c>
      <c r="MH17" s="341">
        <f ca="1">SUMIFS(OFFSET('Game Board'!$G$8:$G$31,0,KX$1),OFFSET('Game Board'!$F$8:$F$31,0,KX$1),LQ17,OFFSET('Game Board'!$I$8:$I$31,0,KX$1),LQ18)+SUMIFS(OFFSET('Game Board'!$G$8:$G$31,0,KX$1),OFFSET('Game Board'!$F$8:$F$31,0,KX$1),LQ17,OFFSET('Game Board'!$I$8:$I$31,0,KX$1),LQ19)+SUMIFS(OFFSET('Game Board'!$H$8:$H$31,0,KX$1),OFFSET('Game Board'!$I$8:$I$31,0,KX$1),LQ17,OFFSET('Game Board'!$F$8:$F$31,0,KX$1),LQ18)+SUMIFS(OFFSET('Game Board'!$H$8:$H$31,0,KX$1),OFFSET('Game Board'!$I$8:$I$31,0,KX$1),LQ17,OFFSET('Game Board'!$F$8:$F$31,0,KX$1),LQ19)</f>
        <v>0</v>
      </c>
      <c r="MI17" s="341">
        <f ca="1">SUMIFS(OFFSET('Game Board'!$H$8:$H$31,0,KX$1),OFFSET('Game Board'!$F$8:$F$31,0,KX$1),LQ17,OFFSET('Game Board'!$I$8:$I$31,0,KX$1),LQ18)+SUMIFS(OFFSET('Game Board'!$H$8:$H$31,0,KX$1),OFFSET('Game Board'!$F$8:$F$31,0,KX$1),LQ17,OFFSET('Game Board'!$I$8:$I$31,0,KX$1),LQ19)+SUMIFS(OFFSET('Game Board'!$G$8:$G$31,0,KX$1),OFFSET('Game Board'!$I$8:$I$31,0,KX$1),LQ17,OFFSET('Game Board'!$F$8:$F$31,0,KX$1),LQ18)+SUMIFS(OFFSET('Game Board'!$G$8:$G$31,0,KX$1),OFFSET('Game Board'!$I$8:$I$31,0,KX$1),LQ17,OFFSET('Game Board'!$F$8:$F$31,0,KX$1),LQ19)</f>
        <v>0</v>
      </c>
      <c r="MJ17" s="341">
        <f t="shared" ca="1" si="283"/>
        <v>0</v>
      </c>
      <c r="MK17" s="341">
        <f t="shared" ca="1" si="284"/>
        <v>0</v>
      </c>
      <c r="ML17" s="341">
        <f t="shared" ref="ML17" ca="1" si="2218">IF(LQ17&lt;&gt;"",SUMPRODUCT((LO16:LO19=LO17)*(MK16:MK19&gt;MK17)*1),0)</f>
        <v>0</v>
      </c>
      <c r="MM17" s="341">
        <f t="shared" ref="MM17" ca="1" si="2219">IF(LQ17&lt;&gt;"",SUMPRODUCT((ML16:ML19=ML17)*(MJ16:MJ19&gt;MJ17)*1),0)</f>
        <v>0</v>
      </c>
      <c r="MN17" s="341">
        <f t="shared" ca="1" si="287"/>
        <v>0</v>
      </c>
      <c r="MO17" s="341">
        <f t="shared" ref="MO17" ca="1" si="2220">IF(LQ17&lt;&gt;"",SUMPRODUCT((MN16:MN19=MN17)*(ML16:ML19=ML17)*(MH16:MH19&gt;MH17)*1),0)</f>
        <v>0</v>
      </c>
      <c r="MP17" s="341">
        <f t="shared" ca="1" si="68"/>
        <v>1</v>
      </c>
      <c r="MQ17" s="341">
        <v>0</v>
      </c>
      <c r="MR17" s="341">
        <v>0</v>
      </c>
      <c r="MS17" s="341">
        <v>0</v>
      </c>
      <c r="MT17" s="341">
        <v>0</v>
      </c>
      <c r="MU17" s="341">
        <v>0</v>
      </c>
      <c r="MV17" s="341">
        <v>0</v>
      </c>
      <c r="MW17" s="341">
        <v>0</v>
      </c>
      <c r="MX17" s="341">
        <v>0</v>
      </c>
      <c r="MY17" s="341">
        <v>0</v>
      </c>
      <c r="MZ17" s="341">
        <v>0</v>
      </c>
      <c r="NA17" s="341">
        <v>0</v>
      </c>
      <c r="NB17" s="341">
        <f t="shared" ca="1" si="69"/>
        <v>1</v>
      </c>
      <c r="NC17" s="341">
        <f t="shared" ref="NC17" ca="1" si="2221">SUMPRODUCT((NB16:NB19=NB17)*(LE16:LE19&gt;LE17)*1)</f>
        <v>1</v>
      </c>
      <c r="ND17" s="341">
        <f t="shared" ca="1" si="71"/>
        <v>2</v>
      </c>
      <c r="NE17" s="341" t="str">
        <f t="shared" si="290"/>
        <v>Paraguay</v>
      </c>
      <c r="NF17" s="341">
        <f t="shared" ca="1" si="72"/>
        <v>0</v>
      </c>
      <c r="NG17" s="341">
        <f ca="1">SUMPRODUCT((OFFSET('Game Board'!$G$8:$G$31,0,NG$1)&lt;&gt;"")*(OFFSET('Game Board'!$F$8:$F$31,0,NG$1)=$C17)*(OFFSET('Game Board'!$G$8:$G$31,0,NG$1)&gt;OFFSET('Game Board'!$H$8:$H$31,0,NG$1))*1)+SUMPRODUCT((OFFSET('Game Board'!$G$8:$G$31,0,NG$1)&lt;&gt;"")*(OFFSET('Game Board'!$I$8:$I$31,0,NG$1)=$C17)*(OFFSET('Game Board'!$H$8:$H$31,0,NG$1)&gt;OFFSET('Game Board'!$G$8:$G$31,0,NG$1))*1)</f>
        <v>0</v>
      </c>
      <c r="NH17" s="341">
        <f ca="1">SUMPRODUCT((OFFSET('Game Board'!$G$8:$G$31,0,NG$1)&lt;&gt;"")*(OFFSET('Game Board'!$F$8:$F$31,0,NG$1)=$C17)*(OFFSET('Game Board'!$G$8:$G$31,0,NG$1)=OFFSET('Game Board'!$H$8:$H$31,0,NG$1))*1)+SUMPRODUCT((OFFSET('Game Board'!$G$8:$G$31,0,NG$1)&lt;&gt;"")*(OFFSET('Game Board'!$I$8:$I$31,0,NG$1)=$C17)*(OFFSET('Game Board'!$G$8:$G$31,0,NG$1)=OFFSET('Game Board'!$H$8:$H$31,0,NG$1))*1)</f>
        <v>0</v>
      </c>
      <c r="NI17" s="341">
        <f ca="1">SUMPRODUCT((OFFSET('Game Board'!$G$8:$G$31,0,NG$1)&lt;&gt;"")*(OFFSET('Game Board'!$F$8:$F$31,0,NG$1)=$C17)*(OFFSET('Game Board'!$G$8:$G$31,0,NG$1)&lt;OFFSET('Game Board'!$H$8:$H$31,0,NG$1))*1)+SUMPRODUCT((OFFSET('Game Board'!$G$8:$G$31,0,NG$1)&lt;&gt;"")*(OFFSET('Game Board'!$I$8:$I$31,0,NG$1)=$C17)*(OFFSET('Game Board'!$H$8:$H$31,0,NG$1)&lt;OFFSET('Game Board'!$G$8:$G$31,0,NG$1))*1)</f>
        <v>0</v>
      </c>
      <c r="NJ17" s="341">
        <f ca="1">SUMIF(OFFSET('Game Board'!$F$8:$F$31,0,NG$1),$C17,OFFSET('Game Board'!$G$8:$G$31,0,NG$1))+SUMIF(OFFSET('Game Board'!$I$8:$I$31,0,NG$1),$C17,OFFSET('Game Board'!$H$8:$H$31,0,NG$1))</f>
        <v>0</v>
      </c>
      <c r="NK17" s="341">
        <f ca="1">SUMIF(OFFSET('Game Board'!$F$8:$F$31,0,NG$1),$C17,OFFSET('Game Board'!$H$8:$H$31,0,NG$1))+SUMIF(OFFSET('Game Board'!$I$8:$I$31,0,NG$1),$C17,OFFSET('Game Board'!$G$8:$G$31,0,NG$1))</f>
        <v>0</v>
      </c>
      <c r="NL17" s="341">
        <f t="shared" ca="1" si="73"/>
        <v>0</v>
      </c>
      <c r="NM17" s="341">
        <f t="shared" ca="1" si="74"/>
        <v>0</v>
      </c>
      <c r="NN17" s="341">
        <f t="shared" ca="1" si="291"/>
        <v>3</v>
      </c>
      <c r="NO17" s="341">
        <f>'Tournament Setup'!$F19</f>
        <v>0</v>
      </c>
      <c r="NP17" s="341">
        <f t="shared" ref="NP17" ca="1" si="2222">RANK(NM17,NM16:NM19)</f>
        <v>1</v>
      </c>
      <c r="NQ17" s="341">
        <f t="shared" ref="NQ17" ca="1" si="2223">SUMPRODUCT((NP16:NP19=NP17)*(NL16:NL19&gt;NL17)*1)</f>
        <v>0</v>
      </c>
      <c r="NR17" s="341">
        <f t="shared" ca="1" si="77"/>
        <v>1</v>
      </c>
      <c r="NS17" s="341">
        <f t="shared" ref="NS17" ca="1" si="2224">SUMPRODUCT((NP16:NP19=NP17)*(NL16:NL19=NL17)*(NJ16:NJ19&gt;NJ17)*1)</f>
        <v>0</v>
      </c>
      <c r="NT17" s="341">
        <f t="shared" ca="1" si="79"/>
        <v>1</v>
      </c>
      <c r="NU17" s="341">
        <f t="shared" ref="NU17" ca="1" si="2225">RANK(NT17,NT16:NT19,1)+COUNTIF(NT16:NT17,NT17)-1</f>
        <v>2</v>
      </c>
      <c r="NV17" s="341">
        <v>2</v>
      </c>
      <c r="NW17" s="341" t="str">
        <f t="shared" ref="NW17" ca="1" si="2226">INDEX(NE16:NE19,MATCH(NV17,NU16:NU19,0),0)</f>
        <v>Paraguay</v>
      </c>
      <c r="NX17" s="341">
        <f t="shared" ref="NX17" ca="1" si="2227">INDEX(NT16:NT19,MATCH(NW17,NE16:NE19,0),0)</f>
        <v>1</v>
      </c>
      <c r="NY17" s="341" t="str">
        <f t="shared" ref="NY17" ca="1" si="2228">IF(NY16&lt;&gt;"",NW17,"")</f>
        <v>Paraguay</v>
      </c>
      <c r="NZ17" s="341" t="str">
        <f t="shared" ref="NZ17" ca="1" si="2229">IF(NX18=2,NW17,"")</f>
        <v/>
      </c>
      <c r="OB17" s="341">
        <f ca="1">SUMPRODUCT((OFFSET('Game Board'!$F$8:$F$31,0,NG$1)=NY17)*(OFFSET('Game Board'!$I$8:$I$31,0,NG$1)=NY16)*(OFFSET('Game Board'!$G$8:$G$31,0,NG$1)&gt;OFFSET('Game Board'!$H$8:$H$31,0,NG$1))*1)+SUMPRODUCT((OFFSET('Game Board'!$I$8:$I$31,0,NG$1)=NY17)*(OFFSET('Game Board'!$F$8:$F$31,0,NG$1)=NY16)*(OFFSET('Game Board'!$H$8:$H$31,0,NG$1)&gt;OFFSET('Game Board'!$G$8:$G$31,0,NG$1))*1)+SUMPRODUCT((OFFSET('Game Board'!$F$8:$F$31,0,NG$1)=NY17)*(OFFSET('Game Board'!$I$8:$I$31,0,NG$1)=NY18)*(OFFSET('Game Board'!$G$8:$G$31,0,NG$1)&gt;OFFSET('Game Board'!$H$8:$H$31,0,NG$1))*1)+SUMPRODUCT((OFFSET('Game Board'!$I$8:$I$31,0,NG$1)=NY17)*(OFFSET('Game Board'!$F$8:$F$31,0,NG$1)=NY18)*(OFFSET('Game Board'!$H$8:$H$31,0,NG$1)&gt;OFFSET('Game Board'!$G$8:$G$31,0,NG$1))*1)+SUMPRODUCT((OFFSET('Game Board'!$F$8:$F$31,0,NG$1)=NY17)*(OFFSET('Game Board'!$I$8:$I$31,0,NG$1)=NY19)*(OFFSET('Game Board'!$G$8:$G$31,0,NG$1)&gt;OFFSET('Game Board'!$H$8:$H$31,0,NG$1))*1)+SUMPRODUCT((OFFSET('Game Board'!$I$8:$I$31,0,NG$1)=NY17)*(OFFSET('Game Board'!$F$8:$F$31,0,NG$1)=NY19)*(OFFSET('Game Board'!$H$8:$H$31,0,NG$1)&gt;OFFSET('Game Board'!$G$8:$G$31,0,NG$1))*1)</f>
        <v>0</v>
      </c>
      <c r="OC17" s="341">
        <f ca="1">SUMPRODUCT((OFFSET('Game Board'!$F$8:$F$31,0,NG$1)=NY17)*(OFFSET('Game Board'!$I$8:$I$31,0,NG$1)=NY16)*(OFFSET('Game Board'!$G$8:$G$31,0,NG$1)=OFFSET('Game Board'!$H$8:$H$31,0,NG$1))*1)+SUMPRODUCT((OFFSET('Game Board'!$I$8:$I$31,0,NG$1)=NY17)*(OFFSET('Game Board'!$F$8:$F$31,0,NG$1)=NY16)*(OFFSET('Game Board'!$G$8:$G$31,0,NG$1)=OFFSET('Game Board'!$H$8:$H$31,0,NG$1))*1)+SUMPRODUCT((OFFSET('Game Board'!$F$8:$F$31,0,NG$1)=NY17)*(OFFSET('Game Board'!$I$8:$I$31,0,NG$1)=NY18)*(OFFSET('Game Board'!$G$8:$G$31,0,NG$1)=OFFSET('Game Board'!$H$8:$H$31,0,NG$1))*1)+SUMPRODUCT((OFFSET('Game Board'!$I$8:$I$31,0,NG$1)=NY17)*(OFFSET('Game Board'!$F$8:$F$31,0,NG$1)=NY18)*(OFFSET('Game Board'!$G$8:$G$31,0,NG$1)=OFFSET('Game Board'!$H$8:$H$31,0,NG$1))*1)+SUMPRODUCT((OFFSET('Game Board'!$F$8:$F$31,0,NG$1)=NY17)*(OFFSET('Game Board'!$I$8:$I$31,0,NG$1)=NY19)*(OFFSET('Game Board'!$G$8:$G$31,0,NG$1)=OFFSET('Game Board'!$H$8:$H$31,0,NG$1))*1)+SUMPRODUCT((OFFSET('Game Board'!$I$8:$I$31,0,NG$1)=NY17)*(OFFSET('Game Board'!$F$8:$F$31,0,NG$1)=NY19)*(OFFSET('Game Board'!$G$8:$G$31,0,NG$1)=OFFSET('Game Board'!$H$8:$H$31,0,NG$1))*1)</f>
        <v>3</v>
      </c>
      <c r="OD17" s="341">
        <f ca="1">SUMPRODUCT((OFFSET('Game Board'!$F$8:$F$31,0,NG$1)=NY17)*(OFFSET('Game Board'!$I$8:$I$31,0,NG$1)=NY16)*(OFFSET('Game Board'!$G$8:$G$31,0,NG$1)&lt;OFFSET('Game Board'!$H$8:$H$31,0,NG$1))*1)+SUMPRODUCT((OFFSET('Game Board'!$I$8:$I$31,0,NG$1)=NY17)*(OFFSET('Game Board'!$F$8:$F$31,0,NG$1)=NY16)*(OFFSET('Game Board'!$H$8:$H$31,0,NG$1)&lt;OFFSET('Game Board'!$G$8:$G$31,0,NG$1))*1)+SUMPRODUCT((OFFSET('Game Board'!$F$8:$F$31,0,NG$1)=NY17)*(OFFSET('Game Board'!$I$8:$I$31,0,NG$1)=NY18)*(OFFSET('Game Board'!$G$8:$G$31,0,NG$1)&lt;OFFSET('Game Board'!$H$8:$H$31,0,NG$1))*1)+SUMPRODUCT((OFFSET('Game Board'!$I$8:$I$31,0,NG$1)=NY17)*(OFFSET('Game Board'!$F$8:$F$31,0,NG$1)=NY18)*(OFFSET('Game Board'!$H$8:$H$31,0,NG$1)&lt;OFFSET('Game Board'!$G$8:$G$31,0,NG$1))*1)+SUMPRODUCT((OFFSET('Game Board'!$F$8:$F$31,0,NG$1)=NY17)*(OFFSET('Game Board'!$I$8:$I$31,0,NG$1)=NY19)*(OFFSET('Game Board'!$G$8:$G$31,0,NG$1)&lt;OFFSET('Game Board'!$H$8:$H$31,0,NG$1))*1)+SUMPRODUCT((OFFSET('Game Board'!$I$8:$I$31,0,NG$1)=NY17)*(OFFSET('Game Board'!$F$8:$F$31,0,NG$1)=NY19)*(OFFSET('Game Board'!$H$8:$H$31,0,NG$1)&lt;OFFSET('Game Board'!$G$8:$G$31,0,NG$1))*1)</f>
        <v>0</v>
      </c>
      <c r="OE17" s="341">
        <f ca="1">SUMIFS(OFFSET('Game Board'!$G$8:$G$31,0,NG$1),OFFSET('Game Board'!$F$8:$F$31,0,NG$1),NY17,OFFSET('Game Board'!$I$8:$I$31,0,NG$1),NY16)+SUMIFS(OFFSET('Game Board'!$G$8:$G$31,0,NG$1),OFFSET('Game Board'!$F$8:$F$31,0,NG$1),NY17,OFFSET('Game Board'!$I$8:$I$31,0,NG$1),NY18)+SUMIFS(OFFSET('Game Board'!$G$8:$G$31,0,NG$1),OFFSET('Game Board'!$F$8:$F$31,0,NG$1),NY17,OFFSET('Game Board'!$I$8:$I$31,0,NG$1),NY19)+SUMIFS(OFFSET('Game Board'!$H$8:$H$31,0,NG$1),OFFSET('Game Board'!$I$8:$I$31,0,NG$1),NY17,OFFSET('Game Board'!$F$8:$F$31,0,NG$1),NY16)+SUMIFS(OFFSET('Game Board'!$H$8:$H$31,0,NG$1),OFFSET('Game Board'!$I$8:$I$31,0,NG$1),NY17,OFFSET('Game Board'!$F$8:$F$31,0,NG$1),NY18)+SUMIFS(OFFSET('Game Board'!$H$8:$H$31,0,NG$1),OFFSET('Game Board'!$I$8:$I$31,0,NG$1),NY17,OFFSET('Game Board'!$F$8:$F$31,0,NG$1),NY19)</f>
        <v>0</v>
      </c>
      <c r="OF17" s="341">
        <f ca="1">SUMIFS(OFFSET('Game Board'!$H$8:$H$31,0,NG$1),OFFSET('Game Board'!$F$8:$F$31,0,NG$1),NY17,OFFSET('Game Board'!$I$8:$I$31,0,NG$1),NY16)+SUMIFS(OFFSET('Game Board'!$H$8:$H$31,0,NG$1),OFFSET('Game Board'!$F$8:$F$31,0,NG$1),NY17,OFFSET('Game Board'!$I$8:$I$31,0,NG$1),NY18)+SUMIFS(OFFSET('Game Board'!$H$8:$H$31,0,NG$1),OFFSET('Game Board'!$F$8:$F$31,0,NG$1),NY17,OFFSET('Game Board'!$I$8:$I$31,0,NG$1),NY19)+SUMIFS(OFFSET('Game Board'!$G$8:$G$31,0,NG$1),OFFSET('Game Board'!$I$8:$I$31,0,NG$1),NY17,OFFSET('Game Board'!$F$8:$F$31,0,NG$1),NY16)+SUMIFS(OFFSET('Game Board'!$G$8:$G$31,0,NG$1),OFFSET('Game Board'!$I$8:$I$31,0,NG$1),NY17,OFFSET('Game Board'!$F$8:$F$31,0,NG$1),NY18)+SUMIFS(OFFSET('Game Board'!$G$8:$G$31,0,NG$1),OFFSET('Game Board'!$I$8:$I$31,0,NG$1),NY17,OFFSET('Game Board'!$F$8:$F$31,0,NG$1),NY19)</f>
        <v>0</v>
      </c>
      <c r="OG17" s="341">
        <f t="shared" ca="1" si="84"/>
        <v>0</v>
      </c>
      <c r="OH17" s="341">
        <f t="shared" ca="1" si="85"/>
        <v>3</v>
      </c>
      <c r="OI17" s="341">
        <f t="shared" ref="OI17" ca="1" si="2230">IF(NY17&lt;&gt;"",SUMPRODUCT((NX16:NX19=NX17)*(OH16:OH19&gt;OH17)*1),0)</f>
        <v>0</v>
      </c>
      <c r="OJ17" s="341">
        <f t="shared" ref="OJ17" ca="1" si="2231">IF(NY17&lt;&gt;"",SUMPRODUCT((OI16:OI19=OI17)*(OG16:OG19&gt;OG17)*1),0)</f>
        <v>0</v>
      </c>
      <c r="OK17" s="341">
        <f t="shared" ca="1" si="88"/>
        <v>0</v>
      </c>
      <c r="OL17" s="341">
        <f t="shared" ref="OL17" ca="1" si="2232">IF(NY17&lt;&gt;"",SUMPRODUCT((OK16:OK19=OK17)*(OI16:OI19=OI17)*(OE16:OE19&gt;OE17)*1),0)</f>
        <v>0</v>
      </c>
      <c r="OM17" s="341">
        <f t="shared" ca="1" si="90"/>
        <v>1</v>
      </c>
      <c r="ON17" s="341">
        <f ca="1">SUMPRODUCT((OFFSET('Game Board'!$F$8:$F$31,0,NG$1)=NZ17)*(OFFSET('Game Board'!$I$8:$I$31,0,NG$1)=NZ18)*(OFFSET('Game Board'!$G$8:$G$31,0,NG$1)&gt;OFFSET('Game Board'!$H$8:$H$31,0,NG$1))*1)+SUMPRODUCT((OFFSET('Game Board'!$I$8:$I$31,0,NG$1)=NZ17)*(OFFSET('Game Board'!$F$8:$F$31,0,NG$1)=NZ18)*(OFFSET('Game Board'!$H$8:$H$31,0,NG$1)&gt;OFFSET('Game Board'!$G$8:$G$31,0,NG$1))*1)+SUMPRODUCT((OFFSET('Game Board'!$F$8:$F$31,0,NG$1)=NZ17)*(OFFSET('Game Board'!$I$8:$I$31,0,NG$1)=NZ19)*(OFFSET('Game Board'!$G$8:$G$31,0,NG$1)&gt;OFFSET('Game Board'!$H$8:$H$31,0,NG$1))*1)+SUMPRODUCT((OFFSET('Game Board'!$I$8:$I$31,0,NG$1)=NZ17)*(OFFSET('Game Board'!$F$8:$F$31,0,NG$1)=NZ19)*(OFFSET('Game Board'!$H$8:$H$31,0,NG$1)&gt;OFFSET('Game Board'!$G$8:$G$31,0,NG$1))*1)</f>
        <v>0</v>
      </c>
      <c r="OO17" s="341">
        <f ca="1">SUMPRODUCT((OFFSET('Game Board'!$F$8:$F$31,0,NG$1)=NZ17)*(OFFSET('Game Board'!$I$8:$I$31,0,NG$1)=NZ18)*(OFFSET('Game Board'!$G$8:$G$31,0,NG$1)=OFFSET('Game Board'!$H$8:$H$31,0,NG$1))*1)+SUMPRODUCT((OFFSET('Game Board'!$I$8:$I$31,0,NG$1)=NZ17)*(OFFSET('Game Board'!$F$8:$F$31,0,NG$1)=NZ18)*(OFFSET('Game Board'!$G$8:$G$31,0,NG$1)=OFFSET('Game Board'!$H$8:$H$31,0,NG$1))*1)+SUMPRODUCT((OFFSET('Game Board'!$F$8:$F$31,0,NG$1)=NZ17)*(OFFSET('Game Board'!$I$8:$I$31,0,NG$1)=NZ19)*(OFFSET('Game Board'!$G$8:$G$31,0,NG$1)=OFFSET('Game Board'!$H$8:$H$31,0,NG$1))*1)+SUMPRODUCT((OFFSET('Game Board'!$I$8:$I$31,0,NG$1)=NZ17)*(OFFSET('Game Board'!$F$8:$F$31,0,NG$1)=NZ19)*(OFFSET('Game Board'!$G$8:$G$31,0,NG$1)=OFFSET('Game Board'!$H$8:$H$31,0,NG$1))*1)</f>
        <v>0</v>
      </c>
      <c r="OP17" s="341">
        <f ca="1">SUMPRODUCT((OFFSET('Game Board'!$F$8:$F$31,0,NG$1)=NZ17)*(OFFSET('Game Board'!$I$8:$I$31,0,NG$1)=NZ18)*(OFFSET('Game Board'!$G$8:$G$31,0,NG$1)&lt;OFFSET('Game Board'!$H$8:$H$31,0,NG$1))*1)+SUMPRODUCT((OFFSET('Game Board'!$I$8:$I$31,0,NG$1)=NZ17)*(OFFSET('Game Board'!$F$8:$F$31,0,NG$1)=NZ18)*(OFFSET('Game Board'!$H$8:$H$31,0,NG$1)&lt;OFFSET('Game Board'!$G$8:$G$31,0,NG$1))*1)+SUMPRODUCT((OFFSET('Game Board'!$F$8:$F$31,0,NG$1)=NZ17)*(OFFSET('Game Board'!$I$8:$I$31,0,NG$1)=NZ19)*(OFFSET('Game Board'!$G$8:$G$31,0,NG$1)&lt;OFFSET('Game Board'!$H$8:$H$31,0,NG$1))*1)+SUMPRODUCT((OFFSET('Game Board'!$I$8:$I$31,0,NG$1)=NZ17)*(OFFSET('Game Board'!$F$8:$F$31,0,NG$1)=NZ19)*(OFFSET('Game Board'!$H$8:$H$31,0,NG$1)&lt;OFFSET('Game Board'!$G$8:$G$31,0,NG$1))*1)</f>
        <v>0</v>
      </c>
      <c r="OQ17" s="341">
        <f ca="1">SUMIFS(OFFSET('Game Board'!$G$8:$G$31,0,NG$1),OFFSET('Game Board'!$F$8:$F$31,0,NG$1),NZ17,OFFSET('Game Board'!$I$8:$I$31,0,NG$1),NZ18)+SUMIFS(OFFSET('Game Board'!$G$8:$G$31,0,NG$1),OFFSET('Game Board'!$F$8:$F$31,0,NG$1),NZ17,OFFSET('Game Board'!$I$8:$I$31,0,NG$1),NZ19)+SUMIFS(OFFSET('Game Board'!$H$8:$H$31,0,NG$1),OFFSET('Game Board'!$I$8:$I$31,0,NG$1),NZ17,OFFSET('Game Board'!$F$8:$F$31,0,NG$1),NZ18)+SUMIFS(OFFSET('Game Board'!$H$8:$H$31,0,NG$1),OFFSET('Game Board'!$I$8:$I$31,0,NG$1),NZ17,OFFSET('Game Board'!$F$8:$F$31,0,NG$1),NZ19)</f>
        <v>0</v>
      </c>
      <c r="OR17" s="341">
        <f ca="1">SUMIFS(OFFSET('Game Board'!$H$8:$H$31,0,NG$1),OFFSET('Game Board'!$F$8:$F$31,0,NG$1),NZ17,OFFSET('Game Board'!$I$8:$I$31,0,NG$1),NZ18)+SUMIFS(OFFSET('Game Board'!$H$8:$H$31,0,NG$1),OFFSET('Game Board'!$F$8:$F$31,0,NG$1),NZ17,OFFSET('Game Board'!$I$8:$I$31,0,NG$1),NZ19)+SUMIFS(OFFSET('Game Board'!$G$8:$G$31,0,NG$1),OFFSET('Game Board'!$I$8:$I$31,0,NG$1),NZ17,OFFSET('Game Board'!$F$8:$F$31,0,NG$1),NZ18)+SUMIFS(OFFSET('Game Board'!$G$8:$G$31,0,NG$1),OFFSET('Game Board'!$I$8:$I$31,0,NG$1),NZ17,OFFSET('Game Board'!$F$8:$F$31,0,NG$1),NZ19)</f>
        <v>0</v>
      </c>
      <c r="OS17" s="341">
        <f t="shared" ca="1" si="303"/>
        <v>0</v>
      </c>
      <c r="OT17" s="341">
        <f t="shared" ca="1" si="304"/>
        <v>0</v>
      </c>
      <c r="OU17" s="341">
        <f t="shared" ref="OU17" ca="1" si="2233">IF(NZ17&lt;&gt;"",SUMPRODUCT((NX16:NX19=NX17)*(OT16:OT19&gt;OT17)*1),0)</f>
        <v>0</v>
      </c>
      <c r="OV17" s="341">
        <f t="shared" ref="OV17" ca="1" si="2234">IF(NZ17&lt;&gt;"",SUMPRODUCT((OU16:OU19=OU17)*(OS16:OS19&gt;OS17)*1),0)</f>
        <v>0</v>
      </c>
      <c r="OW17" s="341">
        <f t="shared" ca="1" si="307"/>
        <v>0</v>
      </c>
      <c r="OX17" s="341">
        <f t="shared" ref="OX17" ca="1" si="2235">IF(NZ17&lt;&gt;"",SUMPRODUCT((OW16:OW19=OW17)*(OU16:OU19=OU17)*(OQ16:OQ19&gt;OQ17)*1),0)</f>
        <v>0</v>
      </c>
      <c r="OY17" s="341">
        <f t="shared" ca="1" si="91"/>
        <v>1</v>
      </c>
      <c r="OZ17" s="341">
        <v>0</v>
      </c>
      <c r="PA17" s="341">
        <v>0</v>
      </c>
      <c r="PB17" s="341">
        <v>0</v>
      </c>
      <c r="PC17" s="341">
        <v>0</v>
      </c>
      <c r="PD17" s="341">
        <v>0</v>
      </c>
      <c r="PE17" s="341">
        <v>0</v>
      </c>
      <c r="PF17" s="341">
        <v>0</v>
      </c>
      <c r="PG17" s="341">
        <v>0</v>
      </c>
      <c r="PH17" s="341">
        <v>0</v>
      </c>
      <c r="PI17" s="341">
        <v>0</v>
      </c>
      <c r="PJ17" s="341">
        <v>0</v>
      </c>
      <c r="PK17" s="341">
        <f t="shared" ca="1" si="92"/>
        <v>1</v>
      </c>
      <c r="PL17" s="341">
        <f t="shared" ref="PL17" ca="1" si="2236">SUMPRODUCT((PK16:PK19=PK17)*(NN16:NN19&gt;NN17)*1)</f>
        <v>1</v>
      </c>
      <c r="PM17" s="341">
        <f t="shared" ca="1" si="94"/>
        <v>2</v>
      </c>
      <c r="PN17" s="341" t="str">
        <f t="shared" si="310"/>
        <v>Paraguay</v>
      </c>
      <c r="PO17" s="341">
        <f t="shared" ca="1" si="95"/>
        <v>0</v>
      </c>
      <c r="PP17" s="341">
        <f ca="1">SUMPRODUCT((OFFSET('Game Board'!$G$8:$G$31,0,PP$1)&lt;&gt;"")*(OFFSET('Game Board'!$F$8:$F$31,0,PP$1)=$C17)*(OFFSET('Game Board'!$G$8:$G$31,0,PP$1)&gt;OFFSET('Game Board'!$H$8:$H$31,0,PP$1))*1)+SUMPRODUCT((OFFSET('Game Board'!$G$8:$G$31,0,PP$1)&lt;&gt;"")*(OFFSET('Game Board'!$I$8:$I$31,0,PP$1)=$C17)*(OFFSET('Game Board'!$H$8:$H$31,0,PP$1)&gt;OFFSET('Game Board'!$G$8:$G$31,0,PP$1))*1)</f>
        <v>0</v>
      </c>
      <c r="PQ17" s="341">
        <f ca="1">SUMPRODUCT((OFFSET('Game Board'!$G$8:$G$31,0,PP$1)&lt;&gt;"")*(OFFSET('Game Board'!$F$8:$F$31,0,PP$1)=$C17)*(OFFSET('Game Board'!$G$8:$G$31,0,PP$1)=OFFSET('Game Board'!$H$8:$H$31,0,PP$1))*1)+SUMPRODUCT((OFFSET('Game Board'!$G$8:$G$31,0,PP$1)&lt;&gt;"")*(OFFSET('Game Board'!$I$8:$I$31,0,PP$1)=$C17)*(OFFSET('Game Board'!$G$8:$G$31,0,PP$1)=OFFSET('Game Board'!$H$8:$H$31,0,PP$1))*1)</f>
        <v>0</v>
      </c>
      <c r="PR17" s="341">
        <f ca="1">SUMPRODUCT((OFFSET('Game Board'!$G$8:$G$31,0,PP$1)&lt;&gt;"")*(OFFSET('Game Board'!$F$8:$F$31,0,PP$1)=$C17)*(OFFSET('Game Board'!$G$8:$G$31,0,PP$1)&lt;OFFSET('Game Board'!$H$8:$H$31,0,PP$1))*1)+SUMPRODUCT((OFFSET('Game Board'!$G$8:$G$31,0,PP$1)&lt;&gt;"")*(OFFSET('Game Board'!$I$8:$I$31,0,PP$1)=$C17)*(OFFSET('Game Board'!$H$8:$H$31,0,PP$1)&lt;OFFSET('Game Board'!$G$8:$G$31,0,PP$1))*1)</f>
        <v>0</v>
      </c>
      <c r="PS17" s="341">
        <f ca="1">SUMIF(OFFSET('Game Board'!$F$8:$F$31,0,PP$1),$C17,OFFSET('Game Board'!$G$8:$G$31,0,PP$1))+SUMIF(OFFSET('Game Board'!$I$8:$I$31,0,PP$1),$C17,OFFSET('Game Board'!$H$8:$H$31,0,PP$1))</f>
        <v>0</v>
      </c>
      <c r="PT17" s="341">
        <f ca="1">SUMIF(OFFSET('Game Board'!$F$8:$F$31,0,PP$1),$C17,OFFSET('Game Board'!$H$8:$H$31,0,PP$1))+SUMIF(OFFSET('Game Board'!$I$8:$I$31,0,PP$1),$C17,OFFSET('Game Board'!$G$8:$G$31,0,PP$1))</f>
        <v>0</v>
      </c>
      <c r="PU17" s="341">
        <f t="shared" ca="1" si="96"/>
        <v>0</v>
      </c>
      <c r="PV17" s="341">
        <f t="shared" ca="1" si="97"/>
        <v>0</v>
      </c>
      <c r="PW17" s="341">
        <f t="shared" ca="1" si="311"/>
        <v>3</v>
      </c>
      <c r="PX17" s="341">
        <f>'Tournament Setup'!$F19</f>
        <v>0</v>
      </c>
      <c r="PY17" s="341">
        <f t="shared" ref="PY17" ca="1" si="2237">RANK(PV17,PV16:PV19)</f>
        <v>1</v>
      </c>
      <c r="PZ17" s="341">
        <f t="shared" ref="PZ17" ca="1" si="2238">SUMPRODUCT((PY16:PY19=PY17)*(PU16:PU19&gt;PU17)*1)</f>
        <v>0</v>
      </c>
      <c r="QA17" s="341">
        <f t="shared" ca="1" si="100"/>
        <v>1</v>
      </c>
      <c r="QB17" s="341">
        <f t="shared" ref="QB17" ca="1" si="2239">SUMPRODUCT((PY16:PY19=PY17)*(PU16:PU19=PU17)*(PS16:PS19&gt;PS17)*1)</f>
        <v>0</v>
      </c>
      <c r="QC17" s="341">
        <f t="shared" ca="1" si="102"/>
        <v>1</v>
      </c>
      <c r="QD17" s="341">
        <f t="shared" ref="QD17" ca="1" si="2240">RANK(QC17,QC16:QC19,1)+COUNTIF(QC16:QC17,QC17)-1</f>
        <v>2</v>
      </c>
      <c r="QE17" s="341">
        <v>2</v>
      </c>
      <c r="QF17" s="341" t="str">
        <f t="shared" ref="QF17" ca="1" si="2241">INDEX(PN16:PN19,MATCH(QE17,QD16:QD19,0),0)</f>
        <v>Paraguay</v>
      </c>
      <c r="QG17" s="341">
        <f t="shared" ref="QG17" ca="1" si="2242">INDEX(QC16:QC19,MATCH(QF17,PN16:PN19,0),0)</f>
        <v>1</v>
      </c>
      <c r="QH17" s="341" t="str">
        <f t="shared" ref="QH17" ca="1" si="2243">IF(QH16&lt;&gt;"",QF17,"")</f>
        <v>Paraguay</v>
      </c>
      <c r="QI17" s="341" t="str">
        <f t="shared" ref="QI17" ca="1" si="2244">IF(QG18=2,QF17,"")</f>
        <v/>
      </c>
      <c r="QK17" s="341">
        <f ca="1">SUMPRODUCT((OFFSET('Game Board'!$F$8:$F$31,0,PP$1)=QH17)*(OFFSET('Game Board'!$I$8:$I$31,0,PP$1)=QH16)*(OFFSET('Game Board'!$G$8:$G$31,0,PP$1)&gt;OFFSET('Game Board'!$H$8:$H$31,0,PP$1))*1)+SUMPRODUCT((OFFSET('Game Board'!$I$8:$I$31,0,PP$1)=QH17)*(OFFSET('Game Board'!$F$8:$F$31,0,PP$1)=QH16)*(OFFSET('Game Board'!$H$8:$H$31,0,PP$1)&gt;OFFSET('Game Board'!$G$8:$G$31,0,PP$1))*1)+SUMPRODUCT((OFFSET('Game Board'!$F$8:$F$31,0,PP$1)=QH17)*(OFFSET('Game Board'!$I$8:$I$31,0,PP$1)=QH18)*(OFFSET('Game Board'!$G$8:$G$31,0,PP$1)&gt;OFFSET('Game Board'!$H$8:$H$31,0,PP$1))*1)+SUMPRODUCT((OFFSET('Game Board'!$I$8:$I$31,0,PP$1)=QH17)*(OFFSET('Game Board'!$F$8:$F$31,0,PP$1)=QH18)*(OFFSET('Game Board'!$H$8:$H$31,0,PP$1)&gt;OFFSET('Game Board'!$G$8:$G$31,0,PP$1))*1)+SUMPRODUCT((OFFSET('Game Board'!$F$8:$F$31,0,PP$1)=QH17)*(OFFSET('Game Board'!$I$8:$I$31,0,PP$1)=QH19)*(OFFSET('Game Board'!$G$8:$G$31,0,PP$1)&gt;OFFSET('Game Board'!$H$8:$H$31,0,PP$1))*1)+SUMPRODUCT((OFFSET('Game Board'!$I$8:$I$31,0,PP$1)=QH17)*(OFFSET('Game Board'!$F$8:$F$31,0,PP$1)=QH19)*(OFFSET('Game Board'!$H$8:$H$31,0,PP$1)&gt;OFFSET('Game Board'!$G$8:$G$31,0,PP$1))*1)</f>
        <v>0</v>
      </c>
      <c r="QL17" s="341">
        <f ca="1">SUMPRODUCT((OFFSET('Game Board'!$F$8:$F$31,0,PP$1)=QH17)*(OFFSET('Game Board'!$I$8:$I$31,0,PP$1)=QH16)*(OFFSET('Game Board'!$G$8:$G$31,0,PP$1)=OFFSET('Game Board'!$H$8:$H$31,0,PP$1))*1)+SUMPRODUCT((OFFSET('Game Board'!$I$8:$I$31,0,PP$1)=QH17)*(OFFSET('Game Board'!$F$8:$F$31,0,PP$1)=QH16)*(OFFSET('Game Board'!$G$8:$G$31,0,PP$1)=OFFSET('Game Board'!$H$8:$H$31,0,PP$1))*1)+SUMPRODUCT((OFFSET('Game Board'!$F$8:$F$31,0,PP$1)=QH17)*(OFFSET('Game Board'!$I$8:$I$31,0,PP$1)=QH18)*(OFFSET('Game Board'!$G$8:$G$31,0,PP$1)=OFFSET('Game Board'!$H$8:$H$31,0,PP$1))*1)+SUMPRODUCT((OFFSET('Game Board'!$I$8:$I$31,0,PP$1)=QH17)*(OFFSET('Game Board'!$F$8:$F$31,0,PP$1)=QH18)*(OFFSET('Game Board'!$G$8:$G$31,0,PP$1)=OFFSET('Game Board'!$H$8:$H$31,0,PP$1))*1)+SUMPRODUCT((OFFSET('Game Board'!$F$8:$F$31,0,PP$1)=QH17)*(OFFSET('Game Board'!$I$8:$I$31,0,PP$1)=QH19)*(OFFSET('Game Board'!$G$8:$G$31,0,PP$1)=OFFSET('Game Board'!$H$8:$H$31,0,PP$1))*1)+SUMPRODUCT((OFFSET('Game Board'!$I$8:$I$31,0,PP$1)=QH17)*(OFFSET('Game Board'!$F$8:$F$31,0,PP$1)=QH19)*(OFFSET('Game Board'!$G$8:$G$31,0,PP$1)=OFFSET('Game Board'!$H$8:$H$31,0,PP$1))*1)</f>
        <v>3</v>
      </c>
      <c r="QM17" s="341">
        <f ca="1">SUMPRODUCT((OFFSET('Game Board'!$F$8:$F$31,0,PP$1)=QH17)*(OFFSET('Game Board'!$I$8:$I$31,0,PP$1)=QH16)*(OFFSET('Game Board'!$G$8:$G$31,0,PP$1)&lt;OFFSET('Game Board'!$H$8:$H$31,0,PP$1))*1)+SUMPRODUCT((OFFSET('Game Board'!$I$8:$I$31,0,PP$1)=QH17)*(OFFSET('Game Board'!$F$8:$F$31,0,PP$1)=QH16)*(OFFSET('Game Board'!$H$8:$H$31,0,PP$1)&lt;OFFSET('Game Board'!$G$8:$G$31,0,PP$1))*1)+SUMPRODUCT((OFFSET('Game Board'!$F$8:$F$31,0,PP$1)=QH17)*(OFFSET('Game Board'!$I$8:$I$31,0,PP$1)=QH18)*(OFFSET('Game Board'!$G$8:$G$31,0,PP$1)&lt;OFFSET('Game Board'!$H$8:$H$31,0,PP$1))*1)+SUMPRODUCT((OFFSET('Game Board'!$I$8:$I$31,0,PP$1)=QH17)*(OFFSET('Game Board'!$F$8:$F$31,0,PP$1)=QH18)*(OFFSET('Game Board'!$H$8:$H$31,0,PP$1)&lt;OFFSET('Game Board'!$G$8:$G$31,0,PP$1))*1)+SUMPRODUCT((OFFSET('Game Board'!$F$8:$F$31,0,PP$1)=QH17)*(OFFSET('Game Board'!$I$8:$I$31,0,PP$1)=QH19)*(OFFSET('Game Board'!$G$8:$G$31,0,PP$1)&lt;OFFSET('Game Board'!$H$8:$H$31,0,PP$1))*1)+SUMPRODUCT((OFFSET('Game Board'!$I$8:$I$31,0,PP$1)=QH17)*(OFFSET('Game Board'!$F$8:$F$31,0,PP$1)=QH19)*(OFFSET('Game Board'!$H$8:$H$31,0,PP$1)&lt;OFFSET('Game Board'!$G$8:$G$31,0,PP$1))*1)</f>
        <v>0</v>
      </c>
      <c r="QN17" s="341">
        <f ca="1">SUMIFS(OFFSET('Game Board'!$G$8:$G$31,0,PP$1),OFFSET('Game Board'!$F$8:$F$31,0,PP$1),QH17,OFFSET('Game Board'!$I$8:$I$31,0,PP$1),QH16)+SUMIFS(OFFSET('Game Board'!$G$8:$G$31,0,PP$1),OFFSET('Game Board'!$F$8:$F$31,0,PP$1),QH17,OFFSET('Game Board'!$I$8:$I$31,0,PP$1),QH18)+SUMIFS(OFFSET('Game Board'!$G$8:$G$31,0,PP$1),OFFSET('Game Board'!$F$8:$F$31,0,PP$1),QH17,OFFSET('Game Board'!$I$8:$I$31,0,PP$1),QH19)+SUMIFS(OFFSET('Game Board'!$H$8:$H$31,0,PP$1),OFFSET('Game Board'!$I$8:$I$31,0,PP$1),QH17,OFFSET('Game Board'!$F$8:$F$31,0,PP$1),QH16)+SUMIFS(OFFSET('Game Board'!$H$8:$H$31,0,PP$1),OFFSET('Game Board'!$I$8:$I$31,0,PP$1),QH17,OFFSET('Game Board'!$F$8:$F$31,0,PP$1),QH18)+SUMIFS(OFFSET('Game Board'!$H$8:$H$31,0,PP$1),OFFSET('Game Board'!$I$8:$I$31,0,PP$1),QH17,OFFSET('Game Board'!$F$8:$F$31,0,PP$1),QH19)</f>
        <v>0</v>
      </c>
      <c r="QO17" s="341">
        <f ca="1">SUMIFS(OFFSET('Game Board'!$H$8:$H$31,0,PP$1),OFFSET('Game Board'!$F$8:$F$31,0,PP$1),QH17,OFFSET('Game Board'!$I$8:$I$31,0,PP$1),QH16)+SUMIFS(OFFSET('Game Board'!$H$8:$H$31,0,PP$1),OFFSET('Game Board'!$F$8:$F$31,0,PP$1),QH17,OFFSET('Game Board'!$I$8:$I$31,0,PP$1),QH18)+SUMIFS(OFFSET('Game Board'!$H$8:$H$31,0,PP$1),OFFSET('Game Board'!$F$8:$F$31,0,PP$1),QH17,OFFSET('Game Board'!$I$8:$I$31,0,PP$1),QH19)+SUMIFS(OFFSET('Game Board'!$G$8:$G$31,0,PP$1),OFFSET('Game Board'!$I$8:$I$31,0,PP$1),QH17,OFFSET('Game Board'!$F$8:$F$31,0,PP$1),QH16)+SUMIFS(OFFSET('Game Board'!$G$8:$G$31,0,PP$1),OFFSET('Game Board'!$I$8:$I$31,0,PP$1),QH17,OFFSET('Game Board'!$F$8:$F$31,0,PP$1),QH18)+SUMIFS(OFFSET('Game Board'!$G$8:$G$31,0,PP$1),OFFSET('Game Board'!$I$8:$I$31,0,PP$1),QH17,OFFSET('Game Board'!$F$8:$F$31,0,PP$1),QH19)</f>
        <v>0</v>
      </c>
      <c r="QP17" s="341">
        <f t="shared" ca="1" si="107"/>
        <v>0</v>
      </c>
      <c r="QQ17" s="341">
        <f t="shared" ca="1" si="108"/>
        <v>3</v>
      </c>
      <c r="QR17" s="341">
        <f t="shared" ref="QR17" ca="1" si="2245">IF(QH17&lt;&gt;"",SUMPRODUCT((QG16:QG19=QG17)*(QQ16:QQ19&gt;QQ17)*1),0)</f>
        <v>0</v>
      </c>
      <c r="QS17" s="341">
        <f t="shared" ref="QS17" ca="1" si="2246">IF(QH17&lt;&gt;"",SUMPRODUCT((QR16:QR19=QR17)*(QP16:QP19&gt;QP17)*1),0)</f>
        <v>0</v>
      </c>
      <c r="QT17" s="341">
        <f t="shared" ca="1" si="111"/>
        <v>0</v>
      </c>
      <c r="QU17" s="341">
        <f t="shared" ref="QU17" ca="1" si="2247">IF(QH17&lt;&gt;"",SUMPRODUCT((QT16:QT19=QT17)*(QR16:QR19=QR17)*(QN16:QN19&gt;QN17)*1),0)</f>
        <v>0</v>
      </c>
      <c r="QV17" s="341">
        <f t="shared" ca="1" si="113"/>
        <v>1</v>
      </c>
      <c r="QW17" s="341">
        <f ca="1">SUMPRODUCT((OFFSET('Game Board'!$F$8:$F$31,0,PP$1)=QI17)*(OFFSET('Game Board'!$I$8:$I$31,0,PP$1)=QI18)*(OFFSET('Game Board'!$G$8:$G$31,0,PP$1)&gt;OFFSET('Game Board'!$H$8:$H$31,0,PP$1))*1)+SUMPRODUCT((OFFSET('Game Board'!$I$8:$I$31,0,PP$1)=QI17)*(OFFSET('Game Board'!$F$8:$F$31,0,PP$1)=QI18)*(OFFSET('Game Board'!$H$8:$H$31,0,PP$1)&gt;OFFSET('Game Board'!$G$8:$G$31,0,PP$1))*1)+SUMPRODUCT((OFFSET('Game Board'!$F$8:$F$31,0,PP$1)=QI17)*(OFFSET('Game Board'!$I$8:$I$31,0,PP$1)=QI19)*(OFFSET('Game Board'!$G$8:$G$31,0,PP$1)&gt;OFFSET('Game Board'!$H$8:$H$31,0,PP$1))*1)+SUMPRODUCT((OFFSET('Game Board'!$I$8:$I$31,0,PP$1)=QI17)*(OFFSET('Game Board'!$F$8:$F$31,0,PP$1)=QI19)*(OFFSET('Game Board'!$H$8:$H$31,0,PP$1)&gt;OFFSET('Game Board'!$G$8:$G$31,0,PP$1))*1)</f>
        <v>0</v>
      </c>
      <c r="QX17" s="341">
        <f ca="1">SUMPRODUCT((OFFSET('Game Board'!$F$8:$F$31,0,PP$1)=QI17)*(OFFSET('Game Board'!$I$8:$I$31,0,PP$1)=QI18)*(OFFSET('Game Board'!$G$8:$G$31,0,PP$1)=OFFSET('Game Board'!$H$8:$H$31,0,PP$1))*1)+SUMPRODUCT((OFFSET('Game Board'!$I$8:$I$31,0,PP$1)=QI17)*(OFFSET('Game Board'!$F$8:$F$31,0,PP$1)=QI18)*(OFFSET('Game Board'!$G$8:$G$31,0,PP$1)=OFFSET('Game Board'!$H$8:$H$31,0,PP$1))*1)+SUMPRODUCT((OFFSET('Game Board'!$F$8:$F$31,0,PP$1)=QI17)*(OFFSET('Game Board'!$I$8:$I$31,0,PP$1)=QI19)*(OFFSET('Game Board'!$G$8:$G$31,0,PP$1)=OFFSET('Game Board'!$H$8:$H$31,0,PP$1))*1)+SUMPRODUCT((OFFSET('Game Board'!$I$8:$I$31,0,PP$1)=QI17)*(OFFSET('Game Board'!$F$8:$F$31,0,PP$1)=QI19)*(OFFSET('Game Board'!$G$8:$G$31,0,PP$1)=OFFSET('Game Board'!$H$8:$H$31,0,PP$1))*1)</f>
        <v>0</v>
      </c>
      <c r="QY17" s="341">
        <f ca="1">SUMPRODUCT((OFFSET('Game Board'!$F$8:$F$31,0,PP$1)=QI17)*(OFFSET('Game Board'!$I$8:$I$31,0,PP$1)=QI18)*(OFFSET('Game Board'!$G$8:$G$31,0,PP$1)&lt;OFFSET('Game Board'!$H$8:$H$31,0,PP$1))*1)+SUMPRODUCT((OFFSET('Game Board'!$I$8:$I$31,0,PP$1)=QI17)*(OFFSET('Game Board'!$F$8:$F$31,0,PP$1)=QI18)*(OFFSET('Game Board'!$H$8:$H$31,0,PP$1)&lt;OFFSET('Game Board'!$G$8:$G$31,0,PP$1))*1)+SUMPRODUCT((OFFSET('Game Board'!$F$8:$F$31,0,PP$1)=QI17)*(OFFSET('Game Board'!$I$8:$I$31,0,PP$1)=QI19)*(OFFSET('Game Board'!$G$8:$G$31,0,PP$1)&lt;OFFSET('Game Board'!$H$8:$H$31,0,PP$1))*1)+SUMPRODUCT((OFFSET('Game Board'!$I$8:$I$31,0,PP$1)=QI17)*(OFFSET('Game Board'!$F$8:$F$31,0,PP$1)=QI19)*(OFFSET('Game Board'!$H$8:$H$31,0,PP$1)&lt;OFFSET('Game Board'!$G$8:$G$31,0,PP$1))*1)</f>
        <v>0</v>
      </c>
      <c r="QZ17" s="341">
        <f ca="1">SUMIFS(OFFSET('Game Board'!$G$8:$G$31,0,PP$1),OFFSET('Game Board'!$F$8:$F$31,0,PP$1),QI17,OFFSET('Game Board'!$I$8:$I$31,0,PP$1),QI18)+SUMIFS(OFFSET('Game Board'!$G$8:$G$31,0,PP$1),OFFSET('Game Board'!$F$8:$F$31,0,PP$1),QI17,OFFSET('Game Board'!$I$8:$I$31,0,PP$1),QI19)+SUMIFS(OFFSET('Game Board'!$H$8:$H$31,0,PP$1),OFFSET('Game Board'!$I$8:$I$31,0,PP$1),QI17,OFFSET('Game Board'!$F$8:$F$31,0,PP$1),QI18)+SUMIFS(OFFSET('Game Board'!$H$8:$H$31,0,PP$1),OFFSET('Game Board'!$I$8:$I$31,0,PP$1),QI17,OFFSET('Game Board'!$F$8:$F$31,0,PP$1),QI19)</f>
        <v>0</v>
      </c>
      <c r="RA17" s="341">
        <f ca="1">SUMIFS(OFFSET('Game Board'!$H$8:$H$31,0,PP$1),OFFSET('Game Board'!$F$8:$F$31,0,PP$1),QI17,OFFSET('Game Board'!$I$8:$I$31,0,PP$1),QI18)+SUMIFS(OFFSET('Game Board'!$H$8:$H$31,0,PP$1),OFFSET('Game Board'!$F$8:$F$31,0,PP$1),QI17,OFFSET('Game Board'!$I$8:$I$31,0,PP$1),QI19)+SUMIFS(OFFSET('Game Board'!$G$8:$G$31,0,PP$1),OFFSET('Game Board'!$I$8:$I$31,0,PP$1),QI17,OFFSET('Game Board'!$F$8:$F$31,0,PP$1),QI18)+SUMIFS(OFFSET('Game Board'!$G$8:$G$31,0,PP$1),OFFSET('Game Board'!$I$8:$I$31,0,PP$1),QI17,OFFSET('Game Board'!$F$8:$F$31,0,PP$1),QI19)</f>
        <v>0</v>
      </c>
      <c r="RB17" s="341">
        <f t="shared" ca="1" si="323"/>
        <v>0</v>
      </c>
      <c r="RC17" s="341">
        <f t="shared" ca="1" si="324"/>
        <v>0</v>
      </c>
      <c r="RD17" s="341">
        <f t="shared" ref="RD17" ca="1" si="2248">IF(QI17&lt;&gt;"",SUMPRODUCT((QG16:QG19=QG17)*(RC16:RC19&gt;RC17)*1),0)</f>
        <v>0</v>
      </c>
      <c r="RE17" s="341">
        <f t="shared" ref="RE17" ca="1" si="2249">IF(QI17&lt;&gt;"",SUMPRODUCT((RD16:RD19=RD17)*(RB16:RB19&gt;RB17)*1),0)</f>
        <v>0</v>
      </c>
      <c r="RF17" s="341">
        <f t="shared" ca="1" si="327"/>
        <v>0</v>
      </c>
      <c r="RG17" s="341">
        <f t="shared" ref="RG17" ca="1" si="2250">IF(QI17&lt;&gt;"",SUMPRODUCT((RF16:RF19=RF17)*(RD16:RD19=RD17)*(QZ16:QZ19&gt;QZ17)*1),0)</f>
        <v>0</v>
      </c>
      <c r="RH17" s="341">
        <f t="shared" ca="1" si="114"/>
        <v>1</v>
      </c>
      <c r="RI17" s="341">
        <v>0</v>
      </c>
      <c r="RJ17" s="341">
        <v>0</v>
      </c>
      <c r="RK17" s="341">
        <v>0</v>
      </c>
      <c r="RL17" s="341">
        <v>0</v>
      </c>
      <c r="RM17" s="341">
        <v>0</v>
      </c>
      <c r="RN17" s="341">
        <v>0</v>
      </c>
      <c r="RO17" s="341">
        <v>0</v>
      </c>
      <c r="RP17" s="341">
        <v>0</v>
      </c>
      <c r="RQ17" s="341">
        <v>0</v>
      </c>
      <c r="RR17" s="341">
        <v>0</v>
      </c>
      <c r="RS17" s="341">
        <v>0</v>
      </c>
      <c r="RT17" s="341">
        <f t="shared" ca="1" si="115"/>
        <v>1</v>
      </c>
      <c r="RU17" s="341">
        <f t="shared" ref="RU17" ca="1" si="2251">SUMPRODUCT((RT16:RT19=RT17)*(PW16:PW19&gt;PW17)*1)</f>
        <v>1</v>
      </c>
      <c r="RV17" s="341">
        <f t="shared" ca="1" si="117"/>
        <v>2</v>
      </c>
      <c r="RW17" s="341" t="str">
        <f t="shared" si="330"/>
        <v>Paraguay</v>
      </c>
      <c r="RX17" s="341">
        <f t="shared" ca="1" si="118"/>
        <v>0</v>
      </c>
      <c r="RY17" s="341">
        <f ca="1">SUMPRODUCT((OFFSET('Game Board'!$G$8:$G$31,0,RY$1)&lt;&gt;"")*(OFFSET('Game Board'!$F$8:$F$31,0,RY$1)=$C17)*(OFFSET('Game Board'!$G$8:$G$31,0,RY$1)&gt;OFFSET('Game Board'!$H$8:$H$31,0,RY$1))*1)+SUMPRODUCT((OFFSET('Game Board'!$G$8:$G$31,0,RY$1)&lt;&gt;"")*(OFFSET('Game Board'!$I$8:$I$31,0,RY$1)=$C17)*(OFFSET('Game Board'!$H$8:$H$31,0,RY$1)&gt;OFFSET('Game Board'!$G$8:$G$31,0,RY$1))*1)</f>
        <v>0</v>
      </c>
      <c r="RZ17" s="341">
        <f ca="1">SUMPRODUCT((OFFSET('Game Board'!$G$8:$G$31,0,RY$1)&lt;&gt;"")*(OFFSET('Game Board'!$F$8:$F$31,0,RY$1)=$C17)*(OFFSET('Game Board'!$G$8:$G$31,0,RY$1)=OFFSET('Game Board'!$H$8:$H$31,0,RY$1))*1)+SUMPRODUCT((OFFSET('Game Board'!$G$8:$G$31,0,RY$1)&lt;&gt;"")*(OFFSET('Game Board'!$I$8:$I$31,0,RY$1)=$C17)*(OFFSET('Game Board'!$G$8:$G$31,0,RY$1)=OFFSET('Game Board'!$H$8:$H$31,0,RY$1))*1)</f>
        <v>0</v>
      </c>
      <c r="SA17" s="341">
        <f ca="1">SUMPRODUCT((OFFSET('Game Board'!$G$8:$G$31,0,RY$1)&lt;&gt;"")*(OFFSET('Game Board'!$F$8:$F$31,0,RY$1)=$C17)*(OFFSET('Game Board'!$G$8:$G$31,0,RY$1)&lt;OFFSET('Game Board'!$H$8:$H$31,0,RY$1))*1)+SUMPRODUCT((OFFSET('Game Board'!$G$8:$G$31,0,RY$1)&lt;&gt;"")*(OFFSET('Game Board'!$I$8:$I$31,0,RY$1)=$C17)*(OFFSET('Game Board'!$H$8:$H$31,0,RY$1)&lt;OFFSET('Game Board'!$G$8:$G$31,0,RY$1))*1)</f>
        <v>0</v>
      </c>
      <c r="SB17" s="341">
        <f ca="1">SUMIF(OFFSET('Game Board'!$F$8:$F$31,0,RY$1),$C17,OFFSET('Game Board'!$G$8:$G$31,0,RY$1))+SUMIF(OFFSET('Game Board'!$I$8:$I$31,0,RY$1),$C17,OFFSET('Game Board'!$H$8:$H$31,0,RY$1))</f>
        <v>0</v>
      </c>
      <c r="SC17" s="341">
        <f ca="1">SUMIF(OFFSET('Game Board'!$F$8:$F$31,0,RY$1),$C17,OFFSET('Game Board'!$H$8:$H$31,0,RY$1))+SUMIF(OFFSET('Game Board'!$I$8:$I$31,0,RY$1),$C17,OFFSET('Game Board'!$G$8:$G$31,0,RY$1))</f>
        <v>0</v>
      </c>
      <c r="SD17" s="341">
        <f t="shared" ca="1" si="119"/>
        <v>0</v>
      </c>
      <c r="SE17" s="341">
        <f t="shared" ca="1" si="120"/>
        <v>0</v>
      </c>
      <c r="SF17" s="341">
        <f t="shared" ca="1" si="331"/>
        <v>3</v>
      </c>
      <c r="SG17" s="341">
        <f>'Tournament Setup'!$F19</f>
        <v>0</v>
      </c>
      <c r="SH17" s="341">
        <f t="shared" ref="SH17" ca="1" si="2252">RANK(SE17,SE16:SE19)</f>
        <v>1</v>
      </c>
      <c r="SI17" s="341">
        <f t="shared" ref="SI17" ca="1" si="2253">SUMPRODUCT((SH16:SH19=SH17)*(SD16:SD19&gt;SD17)*1)</f>
        <v>0</v>
      </c>
      <c r="SJ17" s="341">
        <f t="shared" ca="1" si="123"/>
        <v>1</v>
      </c>
      <c r="SK17" s="341">
        <f t="shared" ref="SK17" ca="1" si="2254">SUMPRODUCT((SH16:SH19=SH17)*(SD16:SD19=SD17)*(SB16:SB19&gt;SB17)*1)</f>
        <v>0</v>
      </c>
      <c r="SL17" s="341">
        <f t="shared" ca="1" si="125"/>
        <v>1</v>
      </c>
      <c r="SM17" s="341">
        <f t="shared" ref="SM17" ca="1" si="2255">RANK(SL17,SL16:SL19,1)+COUNTIF(SL16:SL17,SL17)-1</f>
        <v>2</v>
      </c>
      <c r="SN17" s="341">
        <v>2</v>
      </c>
      <c r="SO17" s="341" t="str">
        <f t="shared" ref="SO17" ca="1" si="2256">INDEX(RW16:RW19,MATCH(SN17,SM16:SM19,0),0)</f>
        <v>Paraguay</v>
      </c>
      <c r="SP17" s="341">
        <f t="shared" ref="SP17" ca="1" si="2257">INDEX(SL16:SL19,MATCH(SO17,RW16:RW19,0),0)</f>
        <v>1</v>
      </c>
      <c r="SQ17" s="341" t="str">
        <f t="shared" ref="SQ17" ca="1" si="2258">IF(SQ16&lt;&gt;"",SO17,"")</f>
        <v>Paraguay</v>
      </c>
      <c r="SR17" s="341" t="str">
        <f t="shared" ref="SR17" ca="1" si="2259">IF(SP18=2,SO17,"")</f>
        <v/>
      </c>
      <c r="ST17" s="341">
        <f ca="1">SUMPRODUCT((OFFSET('Game Board'!$F$8:$F$31,0,RY$1)=SQ17)*(OFFSET('Game Board'!$I$8:$I$31,0,RY$1)=SQ16)*(OFFSET('Game Board'!$G$8:$G$31,0,RY$1)&gt;OFFSET('Game Board'!$H$8:$H$31,0,RY$1))*1)+SUMPRODUCT((OFFSET('Game Board'!$I$8:$I$31,0,RY$1)=SQ17)*(OFFSET('Game Board'!$F$8:$F$31,0,RY$1)=SQ16)*(OFFSET('Game Board'!$H$8:$H$31,0,RY$1)&gt;OFFSET('Game Board'!$G$8:$G$31,0,RY$1))*1)+SUMPRODUCT((OFFSET('Game Board'!$F$8:$F$31,0,RY$1)=SQ17)*(OFFSET('Game Board'!$I$8:$I$31,0,RY$1)=SQ18)*(OFFSET('Game Board'!$G$8:$G$31,0,RY$1)&gt;OFFSET('Game Board'!$H$8:$H$31,0,RY$1))*1)+SUMPRODUCT((OFFSET('Game Board'!$I$8:$I$31,0,RY$1)=SQ17)*(OFFSET('Game Board'!$F$8:$F$31,0,RY$1)=SQ18)*(OFFSET('Game Board'!$H$8:$H$31,0,RY$1)&gt;OFFSET('Game Board'!$G$8:$G$31,0,RY$1))*1)+SUMPRODUCT((OFFSET('Game Board'!$F$8:$F$31,0,RY$1)=SQ17)*(OFFSET('Game Board'!$I$8:$I$31,0,RY$1)=SQ19)*(OFFSET('Game Board'!$G$8:$G$31,0,RY$1)&gt;OFFSET('Game Board'!$H$8:$H$31,0,RY$1))*1)+SUMPRODUCT((OFFSET('Game Board'!$I$8:$I$31,0,RY$1)=SQ17)*(OFFSET('Game Board'!$F$8:$F$31,0,RY$1)=SQ19)*(OFFSET('Game Board'!$H$8:$H$31,0,RY$1)&gt;OFFSET('Game Board'!$G$8:$G$31,0,RY$1))*1)</f>
        <v>0</v>
      </c>
      <c r="SU17" s="341">
        <f ca="1">SUMPRODUCT((OFFSET('Game Board'!$F$8:$F$31,0,RY$1)=SQ17)*(OFFSET('Game Board'!$I$8:$I$31,0,RY$1)=SQ16)*(OFFSET('Game Board'!$G$8:$G$31,0,RY$1)=OFFSET('Game Board'!$H$8:$H$31,0,RY$1))*1)+SUMPRODUCT((OFFSET('Game Board'!$I$8:$I$31,0,RY$1)=SQ17)*(OFFSET('Game Board'!$F$8:$F$31,0,RY$1)=SQ16)*(OFFSET('Game Board'!$G$8:$G$31,0,RY$1)=OFFSET('Game Board'!$H$8:$H$31,0,RY$1))*1)+SUMPRODUCT((OFFSET('Game Board'!$F$8:$F$31,0,RY$1)=SQ17)*(OFFSET('Game Board'!$I$8:$I$31,0,RY$1)=SQ18)*(OFFSET('Game Board'!$G$8:$G$31,0,RY$1)=OFFSET('Game Board'!$H$8:$H$31,0,RY$1))*1)+SUMPRODUCT((OFFSET('Game Board'!$I$8:$I$31,0,RY$1)=SQ17)*(OFFSET('Game Board'!$F$8:$F$31,0,RY$1)=SQ18)*(OFFSET('Game Board'!$G$8:$G$31,0,RY$1)=OFFSET('Game Board'!$H$8:$H$31,0,RY$1))*1)+SUMPRODUCT((OFFSET('Game Board'!$F$8:$F$31,0,RY$1)=SQ17)*(OFFSET('Game Board'!$I$8:$I$31,0,RY$1)=SQ19)*(OFFSET('Game Board'!$G$8:$G$31,0,RY$1)=OFFSET('Game Board'!$H$8:$H$31,0,RY$1))*1)+SUMPRODUCT((OFFSET('Game Board'!$I$8:$I$31,0,RY$1)=SQ17)*(OFFSET('Game Board'!$F$8:$F$31,0,RY$1)=SQ19)*(OFFSET('Game Board'!$G$8:$G$31,0,RY$1)=OFFSET('Game Board'!$H$8:$H$31,0,RY$1))*1)</f>
        <v>3</v>
      </c>
      <c r="SV17" s="341">
        <f ca="1">SUMPRODUCT((OFFSET('Game Board'!$F$8:$F$31,0,RY$1)=SQ17)*(OFFSET('Game Board'!$I$8:$I$31,0,RY$1)=SQ16)*(OFFSET('Game Board'!$G$8:$G$31,0,RY$1)&lt;OFFSET('Game Board'!$H$8:$H$31,0,RY$1))*1)+SUMPRODUCT((OFFSET('Game Board'!$I$8:$I$31,0,RY$1)=SQ17)*(OFFSET('Game Board'!$F$8:$F$31,0,RY$1)=SQ16)*(OFFSET('Game Board'!$H$8:$H$31,0,RY$1)&lt;OFFSET('Game Board'!$G$8:$G$31,0,RY$1))*1)+SUMPRODUCT((OFFSET('Game Board'!$F$8:$F$31,0,RY$1)=SQ17)*(OFFSET('Game Board'!$I$8:$I$31,0,RY$1)=SQ18)*(OFFSET('Game Board'!$G$8:$G$31,0,RY$1)&lt;OFFSET('Game Board'!$H$8:$H$31,0,RY$1))*1)+SUMPRODUCT((OFFSET('Game Board'!$I$8:$I$31,0,RY$1)=SQ17)*(OFFSET('Game Board'!$F$8:$F$31,0,RY$1)=SQ18)*(OFFSET('Game Board'!$H$8:$H$31,0,RY$1)&lt;OFFSET('Game Board'!$G$8:$G$31,0,RY$1))*1)+SUMPRODUCT((OFFSET('Game Board'!$F$8:$F$31,0,RY$1)=SQ17)*(OFFSET('Game Board'!$I$8:$I$31,0,RY$1)=SQ19)*(OFFSET('Game Board'!$G$8:$G$31,0,RY$1)&lt;OFFSET('Game Board'!$H$8:$H$31,0,RY$1))*1)+SUMPRODUCT((OFFSET('Game Board'!$I$8:$I$31,0,RY$1)=SQ17)*(OFFSET('Game Board'!$F$8:$F$31,0,RY$1)=SQ19)*(OFFSET('Game Board'!$H$8:$H$31,0,RY$1)&lt;OFFSET('Game Board'!$G$8:$G$31,0,RY$1))*1)</f>
        <v>0</v>
      </c>
      <c r="SW17" s="341">
        <f ca="1">SUMIFS(OFFSET('Game Board'!$G$8:$G$31,0,RY$1),OFFSET('Game Board'!$F$8:$F$31,0,RY$1),SQ17,OFFSET('Game Board'!$I$8:$I$31,0,RY$1),SQ16)+SUMIFS(OFFSET('Game Board'!$G$8:$G$31,0,RY$1),OFFSET('Game Board'!$F$8:$F$31,0,RY$1),SQ17,OFFSET('Game Board'!$I$8:$I$31,0,RY$1),SQ18)+SUMIFS(OFFSET('Game Board'!$G$8:$G$31,0,RY$1),OFFSET('Game Board'!$F$8:$F$31,0,RY$1),SQ17,OFFSET('Game Board'!$I$8:$I$31,0,RY$1),SQ19)+SUMIFS(OFFSET('Game Board'!$H$8:$H$31,0,RY$1),OFFSET('Game Board'!$I$8:$I$31,0,RY$1),SQ17,OFFSET('Game Board'!$F$8:$F$31,0,RY$1),SQ16)+SUMIFS(OFFSET('Game Board'!$H$8:$H$31,0,RY$1),OFFSET('Game Board'!$I$8:$I$31,0,RY$1),SQ17,OFFSET('Game Board'!$F$8:$F$31,0,RY$1),SQ18)+SUMIFS(OFFSET('Game Board'!$H$8:$H$31,0,RY$1),OFFSET('Game Board'!$I$8:$I$31,0,RY$1),SQ17,OFFSET('Game Board'!$F$8:$F$31,0,RY$1),SQ19)</f>
        <v>0</v>
      </c>
      <c r="SX17" s="341">
        <f ca="1">SUMIFS(OFFSET('Game Board'!$H$8:$H$31,0,RY$1),OFFSET('Game Board'!$F$8:$F$31,0,RY$1),SQ17,OFFSET('Game Board'!$I$8:$I$31,0,RY$1),SQ16)+SUMIFS(OFFSET('Game Board'!$H$8:$H$31,0,RY$1),OFFSET('Game Board'!$F$8:$F$31,0,RY$1),SQ17,OFFSET('Game Board'!$I$8:$I$31,0,RY$1),SQ18)+SUMIFS(OFFSET('Game Board'!$H$8:$H$31,0,RY$1),OFFSET('Game Board'!$F$8:$F$31,0,RY$1),SQ17,OFFSET('Game Board'!$I$8:$I$31,0,RY$1),SQ19)+SUMIFS(OFFSET('Game Board'!$G$8:$G$31,0,RY$1),OFFSET('Game Board'!$I$8:$I$31,0,RY$1),SQ17,OFFSET('Game Board'!$F$8:$F$31,0,RY$1),SQ16)+SUMIFS(OFFSET('Game Board'!$G$8:$G$31,0,RY$1),OFFSET('Game Board'!$I$8:$I$31,0,RY$1),SQ17,OFFSET('Game Board'!$F$8:$F$31,0,RY$1),SQ18)+SUMIFS(OFFSET('Game Board'!$G$8:$G$31,0,RY$1),OFFSET('Game Board'!$I$8:$I$31,0,RY$1),SQ17,OFFSET('Game Board'!$F$8:$F$31,0,RY$1),SQ19)</f>
        <v>0</v>
      </c>
      <c r="SY17" s="341">
        <f t="shared" ca="1" si="130"/>
        <v>0</v>
      </c>
      <c r="SZ17" s="341">
        <f t="shared" ca="1" si="131"/>
        <v>3</v>
      </c>
      <c r="TA17" s="341">
        <f t="shared" ref="TA17" ca="1" si="2260">IF(SQ17&lt;&gt;"",SUMPRODUCT((SP16:SP19=SP17)*(SZ16:SZ19&gt;SZ17)*1),0)</f>
        <v>0</v>
      </c>
      <c r="TB17" s="341">
        <f t="shared" ref="TB17" ca="1" si="2261">IF(SQ17&lt;&gt;"",SUMPRODUCT((TA16:TA19=TA17)*(SY16:SY19&gt;SY17)*1),0)</f>
        <v>0</v>
      </c>
      <c r="TC17" s="341">
        <f t="shared" ca="1" si="134"/>
        <v>0</v>
      </c>
      <c r="TD17" s="341">
        <f t="shared" ref="TD17" ca="1" si="2262">IF(SQ17&lt;&gt;"",SUMPRODUCT((TC16:TC19=TC17)*(TA16:TA19=TA17)*(SW16:SW19&gt;SW17)*1),0)</f>
        <v>0</v>
      </c>
      <c r="TE17" s="341">
        <f t="shared" ca="1" si="136"/>
        <v>1</v>
      </c>
      <c r="TF17" s="341">
        <f ca="1">SUMPRODUCT((OFFSET('Game Board'!$F$8:$F$31,0,RY$1)=SR17)*(OFFSET('Game Board'!$I$8:$I$31,0,RY$1)=SR18)*(OFFSET('Game Board'!$G$8:$G$31,0,RY$1)&gt;OFFSET('Game Board'!$H$8:$H$31,0,RY$1))*1)+SUMPRODUCT((OFFSET('Game Board'!$I$8:$I$31,0,RY$1)=SR17)*(OFFSET('Game Board'!$F$8:$F$31,0,RY$1)=SR18)*(OFFSET('Game Board'!$H$8:$H$31,0,RY$1)&gt;OFFSET('Game Board'!$G$8:$G$31,0,RY$1))*1)+SUMPRODUCT((OFFSET('Game Board'!$F$8:$F$31,0,RY$1)=SR17)*(OFFSET('Game Board'!$I$8:$I$31,0,RY$1)=SR19)*(OFFSET('Game Board'!$G$8:$G$31,0,RY$1)&gt;OFFSET('Game Board'!$H$8:$H$31,0,RY$1))*1)+SUMPRODUCT((OFFSET('Game Board'!$I$8:$I$31,0,RY$1)=SR17)*(OFFSET('Game Board'!$F$8:$F$31,0,RY$1)=SR19)*(OFFSET('Game Board'!$H$8:$H$31,0,RY$1)&gt;OFFSET('Game Board'!$G$8:$G$31,0,RY$1))*1)</f>
        <v>0</v>
      </c>
      <c r="TG17" s="341">
        <f ca="1">SUMPRODUCT((OFFSET('Game Board'!$F$8:$F$31,0,RY$1)=SR17)*(OFFSET('Game Board'!$I$8:$I$31,0,RY$1)=SR18)*(OFFSET('Game Board'!$G$8:$G$31,0,RY$1)=OFFSET('Game Board'!$H$8:$H$31,0,RY$1))*1)+SUMPRODUCT((OFFSET('Game Board'!$I$8:$I$31,0,RY$1)=SR17)*(OFFSET('Game Board'!$F$8:$F$31,0,RY$1)=SR18)*(OFFSET('Game Board'!$G$8:$G$31,0,RY$1)=OFFSET('Game Board'!$H$8:$H$31,0,RY$1))*1)+SUMPRODUCT((OFFSET('Game Board'!$F$8:$F$31,0,RY$1)=SR17)*(OFFSET('Game Board'!$I$8:$I$31,0,RY$1)=SR19)*(OFFSET('Game Board'!$G$8:$G$31,0,RY$1)=OFFSET('Game Board'!$H$8:$H$31,0,RY$1))*1)+SUMPRODUCT((OFFSET('Game Board'!$I$8:$I$31,0,RY$1)=SR17)*(OFFSET('Game Board'!$F$8:$F$31,0,RY$1)=SR19)*(OFFSET('Game Board'!$G$8:$G$31,0,RY$1)=OFFSET('Game Board'!$H$8:$H$31,0,RY$1))*1)</f>
        <v>0</v>
      </c>
      <c r="TH17" s="341">
        <f ca="1">SUMPRODUCT((OFFSET('Game Board'!$F$8:$F$31,0,RY$1)=SR17)*(OFFSET('Game Board'!$I$8:$I$31,0,RY$1)=SR18)*(OFFSET('Game Board'!$G$8:$G$31,0,RY$1)&lt;OFFSET('Game Board'!$H$8:$H$31,0,RY$1))*1)+SUMPRODUCT((OFFSET('Game Board'!$I$8:$I$31,0,RY$1)=SR17)*(OFFSET('Game Board'!$F$8:$F$31,0,RY$1)=SR18)*(OFFSET('Game Board'!$H$8:$H$31,0,RY$1)&lt;OFFSET('Game Board'!$G$8:$G$31,0,RY$1))*1)+SUMPRODUCT((OFFSET('Game Board'!$F$8:$F$31,0,RY$1)=SR17)*(OFFSET('Game Board'!$I$8:$I$31,0,RY$1)=SR19)*(OFFSET('Game Board'!$G$8:$G$31,0,RY$1)&lt;OFFSET('Game Board'!$H$8:$H$31,0,RY$1))*1)+SUMPRODUCT((OFFSET('Game Board'!$I$8:$I$31,0,RY$1)=SR17)*(OFFSET('Game Board'!$F$8:$F$31,0,RY$1)=SR19)*(OFFSET('Game Board'!$H$8:$H$31,0,RY$1)&lt;OFFSET('Game Board'!$G$8:$G$31,0,RY$1))*1)</f>
        <v>0</v>
      </c>
      <c r="TI17" s="341">
        <f ca="1">SUMIFS(OFFSET('Game Board'!$G$8:$G$31,0,RY$1),OFFSET('Game Board'!$F$8:$F$31,0,RY$1),SR17,OFFSET('Game Board'!$I$8:$I$31,0,RY$1),SR18)+SUMIFS(OFFSET('Game Board'!$G$8:$G$31,0,RY$1),OFFSET('Game Board'!$F$8:$F$31,0,RY$1),SR17,OFFSET('Game Board'!$I$8:$I$31,0,RY$1),SR19)+SUMIFS(OFFSET('Game Board'!$H$8:$H$31,0,RY$1),OFFSET('Game Board'!$I$8:$I$31,0,RY$1),SR17,OFFSET('Game Board'!$F$8:$F$31,0,RY$1),SR18)+SUMIFS(OFFSET('Game Board'!$H$8:$H$31,0,RY$1),OFFSET('Game Board'!$I$8:$I$31,0,RY$1),SR17,OFFSET('Game Board'!$F$8:$F$31,0,RY$1),SR19)</f>
        <v>0</v>
      </c>
      <c r="TJ17" s="341">
        <f ca="1">SUMIFS(OFFSET('Game Board'!$H$8:$H$31,0,RY$1),OFFSET('Game Board'!$F$8:$F$31,0,RY$1),SR17,OFFSET('Game Board'!$I$8:$I$31,0,RY$1),SR18)+SUMIFS(OFFSET('Game Board'!$H$8:$H$31,0,RY$1),OFFSET('Game Board'!$F$8:$F$31,0,RY$1),SR17,OFFSET('Game Board'!$I$8:$I$31,0,RY$1),SR19)+SUMIFS(OFFSET('Game Board'!$G$8:$G$31,0,RY$1),OFFSET('Game Board'!$I$8:$I$31,0,RY$1),SR17,OFFSET('Game Board'!$F$8:$F$31,0,RY$1),SR18)+SUMIFS(OFFSET('Game Board'!$G$8:$G$31,0,RY$1),OFFSET('Game Board'!$I$8:$I$31,0,RY$1),SR17,OFFSET('Game Board'!$F$8:$F$31,0,RY$1),SR19)</f>
        <v>0</v>
      </c>
      <c r="TK17" s="341">
        <f t="shared" ca="1" si="343"/>
        <v>0</v>
      </c>
      <c r="TL17" s="341">
        <f t="shared" ca="1" si="344"/>
        <v>0</v>
      </c>
      <c r="TM17" s="341">
        <f t="shared" ref="TM17" ca="1" si="2263">IF(SR17&lt;&gt;"",SUMPRODUCT((SP16:SP19=SP17)*(TL16:TL19&gt;TL17)*1),0)</f>
        <v>0</v>
      </c>
      <c r="TN17" s="341">
        <f t="shared" ref="TN17" ca="1" si="2264">IF(SR17&lt;&gt;"",SUMPRODUCT((TM16:TM19=TM17)*(TK16:TK19&gt;TK17)*1),0)</f>
        <v>0</v>
      </c>
      <c r="TO17" s="341">
        <f t="shared" ca="1" si="347"/>
        <v>0</v>
      </c>
      <c r="TP17" s="341">
        <f t="shared" ref="TP17" ca="1" si="2265">IF(SR17&lt;&gt;"",SUMPRODUCT((TO16:TO19=TO17)*(TM16:TM19=TM17)*(TI16:TI19&gt;TI17)*1),0)</f>
        <v>0</v>
      </c>
      <c r="TQ17" s="341">
        <f t="shared" ca="1" si="137"/>
        <v>1</v>
      </c>
      <c r="TR17" s="341">
        <v>0</v>
      </c>
      <c r="TS17" s="341">
        <v>0</v>
      </c>
      <c r="TT17" s="341">
        <v>0</v>
      </c>
      <c r="TU17" s="341">
        <v>0</v>
      </c>
      <c r="TV17" s="341">
        <v>0</v>
      </c>
      <c r="TW17" s="341">
        <v>0</v>
      </c>
      <c r="TX17" s="341">
        <v>0</v>
      </c>
      <c r="TY17" s="341">
        <v>0</v>
      </c>
      <c r="TZ17" s="341">
        <v>0</v>
      </c>
      <c r="UA17" s="341">
        <v>0</v>
      </c>
      <c r="UB17" s="341">
        <v>0</v>
      </c>
      <c r="UC17" s="341">
        <f t="shared" ca="1" si="138"/>
        <v>1</v>
      </c>
      <c r="UD17" s="341">
        <f t="shared" ref="UD17" ca="1" si="2266">SUMPRODUCT((UC16:UC19=UC17)*(SF16:SF19&gt;SF17)*1)</f>
        <v>1</v>
      </c>
      <c r="UE17" s="341">
        <f t="shared" ca="1" si="140"/>
        <v>2</v>
      </c>
      <c r="UF17" s="341" t="str">
        <f t="shared" si="350"/>
        <v>Paraguay</v>
      </c>
      <c r="UG17" s="341">
        <f t="shared" ca="1" si="141"/>
        <v>0</v>
      </c>
      <c r="UH17" s="341">
        <f ca="1">SUMPRODUCT((OFFSET('Game Board'!$G$8:$G$31,0,UH$1)&lt;&gt;"")*(OFFSET('Game Board'!$F$8:$F$31,0,UH$1)=$C17)*(OFFSET('Game Board'!$G$8:$G$31,0,UH$1)&gt;OFFSET('Game Board'!$H$8:$H$31,0,UH$1))*1)+SUMPRODUCT((OFFSET('Game Board'!$G$8:$G$31,0,UH$1)&lt;&gt;"")*(OFFSET('Game Board'!$I$8:$I$31,0,UH$1)=$C17)*(OFFSET('Game Board'!$H$8:$H$31,0,UH$1)&gt;OFFSET('Game Board'!$G$8:$G$31,0,UH$1))*1)</f>
        <v>0</v>
      </c>
      <c r="UI17" s="341">
        <f ca="1">SUMPRODUCT((OFFSET('Game Board'!$G$8:$G$31,0,UH$1)&lt;&gt;"")*(OFFSET('Game Board'!$F$8:$F$31,0,UH$1)=$C17)*(OFFSET('Game Board'!$G$8:$G$31,0,UH$1)=OFFSET('Game Board'!$H$8:$H$31,0,UH$1))*1)+SUMPRODUCT((OFFSET('Game Board'!$G$8:$G$31,0,UH$1)&lt;&gt;"")*(OFFSET('Game Board'!$I$8:$I$31,0,UH$1)=$C17)*(OFFSET('Game Board'!$G$8:$G$31,0,UH$1)=OFFSET('Game Board'!$H$8:$H$31,0,UH$1))*1)</f>
        <v>0</v>
      </c>
      <c r="UJ17" s="341">
        <f ca="1">SUMPRODUCT((OFFSET('Game Board'!$G$8:$G$31,0,UH$1)&lt;&gt;"")*(OFFSET('Game Board'!$F$8:$F$31,0,UH$1)=$C17)*(OFFSET('Game Board'!$G$8:$G$31,0,UH$1)&lt;OFFSET('Game Board'!$H$8:$H$31,0,UH$1))*1)+SUMPRODUCT((OFFSET('Game Board'!$G$8:$G$31,0,UH$1)&lt;&gt;"")*(OFFSET('Game Board'!$I$8:$I$31,0,UH$1)=$C17)*(OFFSET('Game Board'!$H$8:$H$31,0,UH$1)&lt;OFFSET('Game Board'!$G$8:$G$31,0,UH$1))*1)</f>
        <v>0</v>
      </c>
      <c r="UK17" s="341">
        <f ca="1">SUMIF(OFFSET('Game Board'!$F$8:$F$31,0,UH$1),$C17,OFFSET('Game Board'!$G$8:$G$31,0,UH$1))+SUMIF(OFFSET('Game Board'!$I$8:$I$31,0,UH$1),$C17,OFFSET('Game Board'!$H$8:$H$31,0,UH$1))</f>
        <v>0</v>
      </c>
      <c r="UL17" s="341">
        <f ca="1">SUMIF(OFFSET('Game Board'!$F$8:$F$31,0,UH$1),$C17,OFFSET('Game Board'!$H$8:$H$31,0,UH$1))+SUMIF(OFFSET('Game Board'!$I$8:$I$31,0,UH$1),$C17,OFFSET('Game Board'!$G$8:$G$31,0,UH$1))</f>
        <v>0</v>
      </c>
      <c r="UM17" s="341">
        <f t="shared" ca="1" si="142"/>
        <v>0</v>
      </c>
      <c r="UN17" s="341">
        <f t="shared" ca="1" si="143"/>
        <v>0</v>
      </c>
      <c r="UO17" s="341">
        <f t="shared" ca="1" si="351"/>
        <v>3</v>
      </c>
      <c r="UP17" s="341">
        <f>'Tournament Setup'!$F19</f>
        <v>0</v>
      </c>
      <c r="UQ17" s="341">
        <f t="shared" ref="UQ17" ca="1" si="2267">RANK(UN17,UN16:UN19)</f>
        <v>1</v>
      </c>
      <c r="UR17" s="341">
        <f t="shared" ref="UR17" ca="1" si="2268">SUMPRODUCT((UQ16:UQ19=UQ17)*(UM16:UM19&gt;UM17)*1)</f>
        <v>0</v>
      </c>
      <c r="US17" s="341">
        <f t="shared" ca="1" si="146"/>
        <v>1</v>
      </c>
      <c r="UT17" s="341">
        <f t="shared" ref="UT17" ca="1" si="2269">SUMPRODUCT((UQ16:UQ19=UQ17)*(UM16:UM19=UM17)*(UK16:UK19&gt;UK17)*1)</f>
        <v>0</v>
      </c>
      <c r="UU17" s="341">
        <f t="shared" ca="1" si="148"/>
        <v>1</v>
      </c>
      <c r="UV17" s="341">
        <f t="shared" ref="UV17" ca="1" si="2270">RANK(UU17,UU16:UU19,1)+COUNTIF(UU16:UU17,UU17)-1</f>
        <v>2</v>
      </c>
      <c r="UW17" s="341">
        <v>2</v>
      </c>
      <c r="UX17" s="341" t="str">
        <f t="shared" ref="UX17" ca="1" si="2271">INDEX(UF16:UF19,MATCH(UW17,UV16:UV19,0),0)</f>
        <v>Paraguay</v>
      </c>
      <c r="UY17" s="341">
        <f t="shared" ref="UY17" ca="1" si="2272">INDEX(UU16:UU19,MATCH(UX17,UF16:UF19,0),0)</f>
        <v>1</v>
      </c>
      <c r="UZ17" s="341" t="str">
        <f t="shared" ref="UZ17" ca="1" si="2273">IF(UZ16&lt;&gt;"",UX17,"")</f>
        <v>Paraguay</v>
      </c>
      <c r="VA17" s="341" t="str">
        <f t="shared" ref="VA17" ca="1" si="2274">IF(UY18=2,UX17,"")</f>
        <v/>
      </c>
      <c r="VC17" s="341">
        <f ca="1">SUMPRODUCT((OFFSET('Game Board'!$F$8:$F$31,0,UH$1)=UZ17)*(OFFSET('Game Board'!$I$8:$I$31,0,UH$1)=UZ16)*(OFFSET('Game Board'!$G$8:$G$31,0,UH$1)&gt;OFFSET('Game Board'!$H$8:$H$31,0,UH$1))*1)+SUMPRODUCT((OFFSET('Game Board'!$I$8:$I$31,0,UH$1)=UZ17)*(OFFSET('Game Board'!$F$8:$F$31,0,UH$1)=UZ16)*(OFFSET('Game Board'!$H$8:$H$31,0,UH$1)&gt;OFFSET('Game Board'!$G$8:$G$31,0,UH$1))*1)+SUMPRODUCT((OFFSET('Game Board'!$F$8:$F$31,0,UH$1)=UZ17)*(OFFSET('Game Board'!$I$8:$I$31,0,UH$1)=UZ18)*(OFFSET('Game Board'!$G$8:$G$31,0,UH$1)&gt;OFFSET('Game Board'!$H$8:$H$31,0,UH$1))*1)+SUMPRODUCT((OFFSET('Game Board'!$I$8:$I$31,0,UH$1)=UZ17)*(OFFSET('Game Board'!$F$8:$F$31,0,UH$1)=UZ18)*(OFFSET('Game Board'!$H$8:$H$31,0,UH$1)&gt;OFFSET('Game Board'!$G$8:$G$31,0,UH$1))*1)+SUMPRODUCT((OFFSET('Game Board'!$F$8:$F$31,0,UH$1)=UZ17)*(OFFSET('Game Board'!$I$8:$I$31,0,UH$1)=UZ19)*(OFFSET('Game Board'!$G$8:$G$31,0,UH$1)&gt;OFFSET('Game Board'!$H$8:$H$31,0,UH$1))*1)+SUMPRODUCT((OFFSET('Game Board'!$I$8:$I$31,0,UH$1)=UZ17)*(OFFSET('Game Board'!$F$8:$F$31,0,UH$1)=UZ19)*(OFFSET('Game Board'!$H$8:$H$31,0,UH$1)&gt;OFFSET('Game Board'!$G$8:$G$31,0,UH$1))*1)</f>
        <v>0</v>
      </c>
      <c r="VD17" s="341">
        <f ca="1">SUMPRODUCT((OFFSET('Game Board'!$F$8:$F$31,0,UH$1)=UZ17)*(OFFSET('Game Board'!$I$8:$I$31,0,UH$1)=UZ16)*(OFFSET('Game Board'!$G$8:$G$31,0,UH$1)=OFFSET('Game Board'!$H$8:$H$31,0,UH$1))*1)+SUMPRODUCT((OFFSET('Game Board'!$I$8:$I$31,0,UH$1)=UZ17)*(OFFSET('Game Board'!$F$8:$F$31,0,UH$1)=UZ16)*(OFFSET('Game Board'!$G$8:$G$31,0,UH$1)=OFFSET('Game Board'!$H$8:$H$31,0,UH$1))*1)+SUMPRODUCT((OFFSET('Game Board'!$F$8:$F$31,0,UH$1)=UZ17)*(OFFSET('Game Board'!$I$8:$I$31,0,UH$1)=UZ18)*(OFFSET('Game Board'!$G$8:$G$31,0,UH$1)=OFFSET('Game Board'!$H$8:$H$31,0,UH$1))*1)+SUMPRODUCT((OFFSET('Game Board'!$I$8:$I$31,0,UH$1)=UZ17)*(OFFSET('Game Board'!$F$8:$F$31,0,UH$1)=UZ18)*(OFFSET('Game Board'!$G$8:$G$31,0,UH$1)=OFFSET('Game Board'!$H$8:$H$31,0,UH$1))*1)+SUMPRODUCT((OFFSET('Game Board'!$F$8:$F$31,0,UH$1)=UZ17)*(OFFSET('Game Board'!$I$8:$I$31,0,UH$1)=UZ19)*(OFFSET('Game Board'!$G$8:$G$31,0,UH$1)=OFFSET('Game Board'!$H$8:$H$31,0,UH$1))*1)+SUMPRODUCT((OFFSET('Game Board'!$I$8:$I$31,0,UH$1)=UZ17)*(OFFSET('Game Board'!$F$8:$F$31,0,UH$1)=UZ19)*(OFFSET('Game Board'!$G$8:$G$31,0,UH$1)=OFFSET('Game Board'!$H$8:$H$31,0,UH$1))*1)</f>
        <v>3</v>
      </c>
      <c r="VE17" s="341">
        <f ca="1">SUMPRODUCT((OFFSET('Game Board'!$F$8:$F$31,0,UH$1)=UZ17)*(OFFSET('Game Board'!$I$8:$I$31,0,UH$1)=UZ16)*(OFFSET('Game Board'!$G$8:$G$31,0,UH$1)&lt;OFFSET('Game Board'!$H$8:$H$31,0,UH$1))*1)+SUMPRODUCT((OFFSET('Game Board'!$I$8:$I$31,0,UH$1)=UZ17)*(OFFSET('Game Board'!$F$8:$F$31,0,UH$1)=UZ16)*(OFFSET('Game Board'!$H$8:$H$31,0,UH$1)&lt;OFFSET('Game Board'!$G$8:$G$31,0,UH$1))*1)+SUMPRODUCT((OFFSET('Game Board'!$F$8:$F$31,0,UH$1)=UZ17)*(OFFSET('Game Board'!$I$8:$I$31,0,UH$1)=UZ18)*(OFFSET('Game Board'!$G$8:$G$31,0,UH$1)&lt;OFFSET('Game Board'!$H$8:$H$31,0,UH$1))*1)+SUMPRODUCT((OFFSET('Game Board'!$I$8:$I$31,0,UH$1)=UZ17)*(OFFSET('Game Board'!$F$8:$F$31,0,UH$1)=UZ18)*(OFFSET('Game Board'!$H$8:$H$31,0,UH$1)&lt;OFFSET('Game Board'!$G$8:$G$31,0,UH$1))*1)+SUMPRODUCT((OFFSET('Game Board'!$F$8:$F$31,0,UH$1)=UZ17)*(OFFSET('Game Board'!$I$8:$I$31,0,UH$1)=UZ19)*(OFFSET('Game Board'!$G$8:$G$31,0,UH$1)&lt;OFFSET('Game Board'!$H$8:$H$31,0,UH$1))*1)+SUMPRODUCT((OFFSET('Game Board'!$I$8:$I$31,0,UH$1)=UZ17)*(OFFSET('Game Board'!$F$8:$F$31,0,UH$1)=UZ19)*(OFFSET('Game Board'!$H$8:$H$31,0,UH$1)&lt;OFFSET('Game Board'!$G$8:$G$31,0,UH$1))*1)</f>
        <v>0</v>
      </c>
      <c r="VF17" s="341">
        <f ca="1">SUMIFS(OFFSET('Game Board'!$G$8:$G$31,0,UH$1),OFFSET('Game Board'!$F$8:$F$31,0,UH$1),UZ17,OFFSET('Game Board'!$I$8:$I$31,0,UH$1),UZ16)+SUMIFS(OFFSET('Game Board'!$G$8:$G$31,0,UH$1),OFFSET('Game Board'!$F$8:$F$31,0,UH$1),UZ17,OFFSET('Game Board'!$I$8:$I$31,0,UH$1),UZ18)+SUMIFS(OFFSET('Game Board'!$G$8:$G$31,0,UH$1),OFFSET('Game Board'!$F$8:$F$31,0,UH$1),UZ17,OFFSET('Game Board'!$I$8:$I$31,0,UH$1),UZ19)+SUMIFS(OFFSET('Game Board'!$H$8:$H$31,0,UH$1),OFFSET('Game Board'!$I$8:$I$31,0,UH$1),UZ17,OFFSET('Game Board'!$F$8:$F$31,0,UH$1),UZ16)+SUMIFS(OFFSET('Game Board'!$H$8:$H$31,0,UH$1),OFFSET('Game Board'!$I$8:$I$31,0,UH$1),UZ17,OFFSET('Game Board'!$F$8:$F$31,0,UH$1),UZ18)+SUMIFS(OFFSET('Game Board'!$H$8:$H$31,0,UH$1),OFFSET('Game Board'!$I$8:$I$31,0,UH$1),UZ17,OFFSET('Game Board'!$F$8:$F$31,0,UH$1),UZ19)</f>
        <v>0</v>
      </c>
      <c r="VG17" s="341">
        <f ca="1">SUMIFS(OFFSET('Game Board'!$H$8:$H$31,0,UH$1),OFFSET('Game Board'!$F$8:$F$31,0,UH$1),UZ17,OFFSET('Game Board'!$I$8:$I$31,0,UH$1),UZ16)+SUMIFS(OFFSET('Game Board'!$H$8:$H$31,0,UH$1),OFFSET('Game Board'!$F$8:$F$31,0,UH$1),UZ17,OFFSET('Game Board'!$I$8:$I$31,0,UH$1),UZ18)+SUMIFS(OFFSET('Game Board'!$H$8:$H$31,0,UH$1),OFFSET('Game Board'!$F$8:$F$31,0,UH$1),UZ17,OFFSET('Game Board'!$I$8:$I$31,0,UH$1),UZ19)+SUMIFS(OFFSET('Game Board'!$G$8:$G$31,0,UH$1),OFFSET('Game Board'!$I$8:$I$31,0,UH$1),UZ17,OFFSET('Game Board'!$F$8:$F$31,0,UH$1),UZ16)+SUMIFS(OFFSET('Game Board'!$G$8:$G$31,0,UH$1),OFFSET('Game Board'!$I$8:$I$31,0,UH$1),UZ17,OFFSET('Game Board'!$F$8:$F$31,0,UH$1),UZ18)+SUMIFS(OFFSET('Game Board'!$G$8:$G$31,0,UH$1),OFFSET('Game Board'!$I$8:$I$31,0,UH$1),UZ17,OFFSET('Game Board'!$F$8:$F$31,0,UH$1),UZ19)</f>
        <v>0</v>
      </c>
      <c r="VH17" s="341">
        <f t="shared" ca="1" si="153"/>
        <v>0</v>
      </c>
      <c r="VI17" s="341">
        <f t="shared" ca="1" si="154"/>
        <v>3</v>
      </c>
      <c r="VJ17" s="341">
        <f t="shared" ref="VJ17" ca="1" si="2275">IF(UZ17&lt;&gt;"",SUMPRODUCT((UY16:UY19=UY17)*(VI16:VI19&gt;VI17)*1),0)</f>
        <v>0</v>
      </c>
      <c r="VK17" s="341">
        <f t="shared" ref="VK17" ca="1" si="2276">IF(UZ17&lt;&gt;"",SUMPRODUCT((VJ16:VJ19=VJ17)*(VH16:VH19&gt;VH17)*1),0)</f>
        <v>0</v>
      </c>
      <c r="VL17" s="341">
        <f t="shared" ca="1" si="157"/>
        <v>0</v>
      </c>
      <c r="VM17" s="341">
        <f t="shared" ref="VM17" ca="1" si="2277">IF(UZ17&lt;&gt;"",SUMPRODUCT((VL16:VL19=VL17)*(VJ16:VJ19=VJ17)*(VF16:VF19&gt;VF17)*1),0)</f>
        <v>0</v>
      </c>
      <c r="VN17" s="341">
        <f t="shared" ca="1" si="159"/>
        <v>1</v>
      </c>
      <c r="VO17" s="341">
        <f ca="1">SUMPRODUCT((OFFSET('Game Board'!$F$8:$F$31,0,UH$1)=VA17)*(OFFSET('Game Board'!$I$8:$I$31,0,UH$1)=VA18)*(OFFSET('Game Board'!$G$8:$G$31,0,UH$1)&gt;OFFSET('Game Board'!$H$8:$H$31,0,UH$1))*1)+SUMPRODUCT((OFFSET('Game Board'!$I$8:$I$31,0,UH$1)=VA17)*(OFFSET('Game Board'!$F$8:$F$31,0,UH$1)=VA18)*(OFFSET('Game Board'!$H$8:$H$31,0,UH$1)&gt;OFFSET('Game Board'!$G$8:$G$31,0,UH$1))*1)+SUMPRODUCT((OFFSET('Game Board'!$F$8:$F$31,0,UH$1)=VA17)*(OFFSET('Game Board'!$I$8:$I$31,0,UH$1)=VA19)*(OFFSET('Game Board'!$G$8:$G$31,0,UH$1)&gt;OFFSET('Game Board'!$H$8:$H$31,0,UH$1))*1)+SUMPRODUCT((OFFSET('Game Board'!$I$8:$I$31,0,UH$1)=VA17)*(OFFSET('Game Board'!$F$8:$F$31,0,UH$1)=VA19)*(OFFSET('Game Board'!$H$8:$H$31,0,UH$1)&gt;OFFSET('Game Board'!$G$8:$G$31,0,UH$1))*1)</f>
        <v>0</v>
      </c>
      <c r="VP17" s="341">
        <f ca="1">SUMPRODUCT((OFFSET('Game Board'!$F$8:$F$31,0,UH$1)=VA17)*(OFFSET('Game Board'!$I$8:$I$31,0,UH$1)=VA18)*(OFFSET('Game Board'!$G$8:$G$31,0,UH$1)=OFFSET('Game Board'!$H$8:$H$31,0,UH$1))*1)+SUMPRODUCT((OFFSET('Game Board'!$I$8:$I$31,0,UH$1)=VA17)*(OFFSET('Game Board'!$F$8:$F$31,0,UH$1)=VA18)*(OFFSET('Game Board'!$G$8:$G$31,0,UH$1)=OFFSET('Game Board'!$H$8:$H$31,0,UH$1))*1)+SUMPRODUCT((OFFSET('Game Board'!$F$8:$F$31,0,UH$1)=VA17)*(OFFSET('Game Board'!$I$8:$I$31,0,UH$1)=VA19)*(OFFSET('Game Board'!$G$8:$G$31,0,UH$1)=OFFSET('Game Board'!$H$8:$H$31,0,UH$1))*1)+SUMPRODUCT((OFFSET('Game Board'!$I$8:$I$31,0,UH$1)=VA17)*(OFFSET('Game Board'!$F$8:$F$31,0,UH$1)=VA19)*(OFFSET('Game Board'!$G$8:$G$31,0,UH$1)=OFFSET('Game Board'!$H$8:$H$31,0,UH$1))*1)</f>
        <v>0</v>
      </c>
      <c r="VQ17" s="341">
        <f ca="1">SUMPRODUCT((OFFSET('Game Board'!$F$8:$F$31,0,UH$1)=VA17)*(OFFSET('Game Board'!$I$8:$I$31,0,UH$1)=VA18)*(OFFSET('Game Board'!$G$8:$G$31,0,UH$1)&lt;OFFSET('Game Board'!$H$8:$H$31,0,UH$1))*1)+SUMPRODUCT((OFFSET('Game Board'!$I$8:$I$31,0,UH$1)=VA17)*(OFFSET('Game Board'!$F$8:$F$31,0,UH$1)=VA18)*(OFFSET('Game Board'!$H$8:$H$31,0,UH$1)&lt;OFFSET('Game Board'!$G$8:$G$31,0,UH$1))*1)+SUMPRODUCT((OFFSET('Game Board'!$F$8:$F$31,0,UH$1)=VA17)*(OFFSET('Game Board'!$I$8:$I$31,0,UH$1)=VA19)*(OFFSET('Game Board'!$G$8:$G$31,0,UH$1)&lt;OFFSET('Game Board'!$H$8:$H$31,0,UH$1))*1)+SUMPRODUCT((OFFSET('Game Board'!$I$8:$I$31,0,UH$1)=VA17)*(OFFSET('Game Board'!$F$8:$F$31,0,UH$1)=VA19)*(OFFSET('Game Board'!$H$8:$H$31,0,UH$1)&lt;OFFSET('Game Board'!$G$8:$G$31,0,UH$1))*1)</f>
        <v>0</v>
      </c>
      <c r="VR17" s="341">
        <f ca="1">SUMIFS(OFFSET('Game Board'!$G$8:$G$31,0,UH$1),OFFSET('Game Board'!$F$8:$F$31,0,UH$1),VA17,OFFSET('Game Board'!$I$8:$I$31,0,UH$1),VA18)+SUMIFS(OFFSET('Game Board'!$G$8:$G$31,0,UH$1),OFFSET('Game Board'!$F$8:$F$31,0,UH$1),VA17,OFFSET('Game Board'!$I$8:$I$31,0,UH$1),VA19)+SUMIFS(OFFSET('Game Board'!$H$8:$H$31,0,UH$1),OFFSET('Game Board'!$I$8:$I$31,0,UH$1),VA17,OFFSET('Game Board'!$F$8:$F$31,0,UH$1),VA18)+SUMIFS(OFFSET('Game Board'!$H$8:$H$31,0,UH$1),OFFSET('Game Board'!$I$8:$I$31,0,UH$1),VA17,OFFSET('Game Board'!$F$8:$F$31,0,UH$1),VA19)</f>
        <v>0</v>
      </c>
      <c r="VS17" s="341">
        <f ca="1">SUMIFS(OFFSET('Game Board'!$H$8:$H$31,0,UH$1),OFFSET('Game Board'!$F$8:$F$31,0,UH$1),VA17,OFFSET('Game Board'!$I$8:$I$31,0,UH$1),VA18)+SUMIFS(OFFSET('Game Board'!$H$8:$H$31,0,UH$1),OFFSET('Game Board'!$F$8:$F$31,0,UH$1),VA17,OFFSET('Game Board'!$I$8:$I$31,0,UH$1),VA19)+SUMIFS(OFFSET('Game Board'!$G$8:$G$31,0,UH$1),OFFSET('Game Board'!$I$8:$I$31,0,UH$1),VA17,OFFSET('Game Board'!$F$8:$F$31,0,UH$1),VA18)+SUMIFS(OFFSET('Game Board'!$G$8:$G$31,0,UH$1),OFFSET('Game Board'!$I$8:$I$31,0,UH$1),VA17,OFFSET('Game Board'!$F$8:$F$31,0,UH$1),VA19)</f>
        <v>0</v>
      </c>
      <c r="VT17" s="341">
        <f t="shared" ca="1" si="363"/>
        <v>0</v>
      </c>
      <c r="VU17" s="341">
        <f t="shared" ca="1" si="364"/>
        <v>0</v>
      </c>
      <c r="VV17" s="341">
        <f t="shared" ref="VV17" ca="1" si="2278">IF(VA17&lt;&gt;"",SUMPRODUCT((UY16:UY19=UY17)*(VU16:VU19&gt;VU17)*1),0)</f>
        <v>0</v>
      </c>
      <c r="VW17" s="341">
        <f t="shared" ref="VW17" ca="1" si="2279">IF(VA17&lt;&gt;"",SUMPRODUCT((VV16:VV19=VV17)*(VT16:VT19&gt;VT17)*1),0)</f>
        <v>0</v>
      </c>
      <c r="VX17" s="341">
        <f t="shared" ca="1" si="367"/>
        <v>0</v>
      </c>
      <c r="VY17" s="341">
        <f t="shared" ref="VY17" ca="1" si="2280">IF(VA17&lt;&gt;"",SUMPRODUCT((VX16:VX19=VX17)*(VV16:VV19=VV17)*(VR16:VR19&gt;VR17)*1),0)</f>
        <v>0</v>
      </c>
      <c r="VZ17" s="341">
        <f t="shared" ca="1" si="160"/>
        <v>1</v>
      </c>
      <c r="WA17" s="341">
        <v>0</v>
      </c>
      <c r="WB17" s="341">
        <v>0</v>
      </c>
      <c r="WC17" s="341">
        <v>0</v>
      </c>
      <c r="WD17" s="341">
        <v>0</v>
      </c>
      <c r="WE17" s="341">
        <v>0</v>
      </c>
      <c r="WF17" s="341">
        <v>0</v>
      </c>
      <c r="WG17" s="341">
        <v>0</v>
      </c>
      <c r="WH17" s="341">
        <v>0</v>
      </c>
      <c r="WI17" s="341">
        <v>0</v>
      </c>
      <c r="WJ17" s="341">
        <v>0</v>
      </c>
      <c r="WK17" s="341">
        <v>0</v>
      </c>
      <c r="WL17" s="341">
        <f t="shared" ca="1" si="161"/>
        <v>1</v>
      </c>
      <c r="WM17" s="341">
        <f t="shared" ref="WM17" ca="1" si="2281">SUMPRODUCT((WL16:WL19=WL17)*(UO16:UO19&gt;UO17)*1)</f>
        <v>1</v>
      </c>
      <c r="WN17" s="341">
        <f t="shared" ca="1" si="163"/>
        <v>2</v>
      </c>
      <c r="WO17" s="341" t="str">
        <f t="shared" si="370"/>
        <v>Paraguay</v>
      </c>
      <c r="WP17" s="341">
        <f t="shared" ca="1" si="164"/>
        <v>0</v>
      </c>
      <c r="WQ17" s="341">
        <f ca="1">SUMPRODUCT((OFFSET('Game Board'!$G$8:$G$31,0,WQ$1)&lt;&gt;"")*(OFFSET('Game Board'!$F$8:$F$31,0,WQ$1)=$C17)*(OFFSET('Game Board'!$G$8:$G$31,0,WQ$1)&gt;OFFSET('Game Board'!$H$8:$H$31,0,WQ$1))*1)+SUMPRODUCT((OFFSET('Game Board'!$G$8:$G$31,0,WQ$1)&lt;&gt;"")*(OFFSET('Game Board'!$I$8:$I$31,0,WQ$1)=$C17)*(OFFSET('Game Board'!$H$8:$H$31,0,WQ$1)&gt;OFFSET('Game Board'!$G$8:$G$31,0,WQ$1))*1)</f>
        <v>0</v>
      </c>
      <c r="WR17" s="341">
        <f ca="1">SUMPRODUCT((OFFSET('Game Board'!$G$8:$G$31,0,WQ$1)&lt;&gt;"")*(OFFSET('Game Board'!$F$8:$F$31,0,WQ$1)=$C17)*(OFFSET('Game Board'!$G$8:$G$31,0,WQ$1)=OFFSET('Game Board'!$H$8:$H$31,0,WQ$1))*1)+SUMPRODUCT((OFFSET('Game Board'!$G$8:$G$31,0,WQ$1)&lt;&gt;"")*(OFFSET('Game Board'!$I$8:$I$31,0,WQ$1)=$C17)*(OFFSET('Game Board'!$G$8:$G$31,0,WQ$1)=OFFSET('Game Board'!$H$8:$H$31,0,WQ$1))*1)</f>
        <v>0</v>
      </c>
      <c r="WS17" s="341">
        <f ca="1">SUMPRODUCT((OFFSET('Game Board'!$G$8:$G$31,0,WQ$1)&lt;&gt;"")*(OFFSET('Game Board'!$F$8:$F$31,0,WQ$1)=$C17)*(OFFSET('Game Board'!$G$8:$G$31,0,WQ$1)&lt;OFFSET('Game Board'!$H$8:$H$31,0,WQ$1))*1)+SUMPRODUCT((OFFSET('Game Board'!$G$8:$G$31,0,WQ$1)&lt;&gt;"")*(OFFSET('Game Board'!$I$8:$I$31,0,WQ$1)=$C17)*(OFFSET('Game Board'!$H$8:$H$31,0,WQ$1)&lt;OFFSET('Game Board'!$G$8:$G$31,0,WQ$1))*1)</f>
        <v>0</v>
      </c>
      <c r="WT17" s="341">
        <f ca="1">SUMIF(OFFSET('Game Board'!$F$8:$F$31,0,WQ$1),$C17,OFFSET('Game Board'!$G$8:$G$31,0,WQ$1))+SUMIF(OFFSET('Game Board'!$I$8:$I$31,0,WQ$1),$C17,OFFSET('Game Board'!$H$8:$H$31,0,WQ$1))</f>
        <v>0</v>
      </c>
      <c r="WU17" s="341">
        <f ca="1">SUMIF(OFFSET('Game Board'!$F$8:$F$31,0,WQ$1),$C17,OFFSET('Game Board'!$H$8:$H$31,0,WQ$1))+SUMIF(OFFSET('Game Board'!$I$8:$I$31,0,WQ$1),$C17,OFFSET('Game Board'!$G$8:$G$31,0,WQ$1))</f>
        <v>0</v>
      </c>
      <c r="WV17" s="341">
        <f t="shared" ca="1" si="165"/>
        <v>0</v>
      </c>
      <c r="WW17" s="341">
        <f t="shared" ca="1" si="166"/>
        <v>0</v>
      </c>
      <c r="WX17" s="341">
        <f t="shared" ca="1" si="371"/>
        <v>3</v>
      </c>
      <c r="WY17" s="341">
        <f>'Tournament Setup'!$F19</f>
        <v>0</v>
      </c>
      <c r="WZ17" s="341">
        <f t="shared" ref="WZ17" ca="1" si="2282">RANK(WW17,WW16:WW19)</f>
        <v>1</v>
      </c>
      <c r="XA17" s="341">
        <f t="shared" ref="XA17" ca="1" si="2283">SUMPRODUCT((WZ16:WZ19=WZ17)*(WV16:WV19&gt;WV17)*1)</f>
        <v>0</v>
      </c>
      <c r="XB17" s="341">
        <f t="shared" ca="1" si="169"/>
        <v>1</v>
      </c>
      <c r="XC17" s="341">
        <f t="shared" ref="XC17" ca="1" si="2284">SUMPRODUCT((WZ16:WZ19=WZ17)*(WV16:WV19=WV17)*(WT16:WT19&gt;WT17)*1)</f>
        <v>0</v>
      </c>
      <c r="XD17" s="341">
        <f t="shared" ca="1" si="171"/>
        <v>1</v>
      </c>
      <c r="XE17" s="341">
        <f t="shared" ref="XE17" ca="1" si="2285">RANK(XD17,XD16:XD19,1)+COUNTIF(XD16:XD17,XD17)-1</f>
        <v>2</v>
      </c>
      <c r="XF17" s="341">
        <v>2</v>
      </c>
      <c r="XG17" s="341" t="str">
        <f t="shared" ref="XG17" ca="1" si="2286">INDEX(WO16:WO19,MATCH(XF17,XE16:XE19,0),0)</f>
        <v>Paraguay</v>
      </c>
      <c r="XH17" s="341">
        <f t="shared" ref="XH17" ca="1" si="2287">INDEX(XD16:XD19,MATCH(XG17,WO16:WO19,0),0)</f>
        <v>1</v>
      </c>
      <c r="XI17" s="341" t="str">
        <f t="shared" ref="XI17" ca="1" si="2288">IF(XI16&lt;&gt;"",XG17,"")</f>
        <v>Paraguay</v>
      </c>
      <c r="XJ17" s="341" t="str">
        <f t="shared" ref="XJ17" ca="1" si="2289">IF(XH18=2,XG17,"")</f>
        <v/>
      </c>
      <c r="XL17" s="341">
        <f ca="1">SUMPRODUCT((OFFSET('Game Board'!$F$8:$F$31,0,WQ$1)=XI17)*(OFFSET('Game Board'!$I$8:$I$31,0,WQ$1)=XI16)*(OFFSET('Game Board'!$G$8:$G$31,0,WQ$1)&gt;OFFSET('Game Board'!$H$8:$H$31,0,WQ$1))*1)+SUMPRODUCT((OFFSET('Game Board'!$I$8:$I$31,0,WQ$1)=XI17)*(OFFSET('Game Board'!$F$8:$F$31,0,WQ$1)=XI16)*(OFFSET('Game Board'!$H$8:$H$31,0,WQ$1)&gt;OFFSET('Game Board'!$G$8:$G$31,0,WQ$1))*1)+SUMPRODUCT((OFFSET('Game Board'!$F$8:$F$31,0,WQ$1)=XI17)*(OFFSET('Game Board'!$I$8:$I$31,0,WQ$1)=XI18)*(OFFSET('Game Board'!$G$8:$G$31,0,WQ$1)&gt;OFFSET('Game Board'!$H$8:$H$31,0,WQ$1))*1)+SUMPRODUCT((OFFSET('Game Board'!$I$8:$I$31,0,WQ$1)=XI17)*(OFFSET('Game Board'!$F$8:$F$31,0,WQ$1)=XI18)*(OFFSET('Game Board'!$H$8:$H$31,0,WQ$1)&gt;OFFSET('Game Board'!$G$8:$G$31,0,WQ$1))*1)+SUMPRODUCT((OFFSET('Game Board'!$F$8:$F$31,0,WQ$1)=XI17)*(OFFSET('Game Board'!$I$8:$I$31,0,WQ$1)=XI19)*(OFFSET('Game Board'!$G$8:$G$31,0,WQ$1)&gt;OFFSET('Game Board'!$H$8:$H$31,0,WQ$1))*1)+SUMPRODUCT((OFFSET('Game Board'!$I$8:$I$31,0,WQ$1)=XI17)*(OFFSET('Game Board'!$F$8:$F$31,0,WQ$1)=XI19)*(OFFSET('Game Board'!$H$8:$H$31,0,WQ$1)&gt;OFFSET('Game Board'!$G$8:$G$31,0,WQ$1))*1)</f>
        <v>0</v>
      </c>
      <c r="XM17" s="341">
        <f ca="1">SUMPRODUCT((OFFSET('Game Board'!$F$8:$F$31,0,WQ$1)=XI17)*(OFFSET('Game Board'!$I$8:$I$31,0,WQ$1)=XI16)*(OFFSET('Game Board'!$G$8:$G$31,0,WQ$1)=OFFSET('Game Board'!$H$8:$H$31,0,WQ$1))*1)+SUMPRODUCT((OFFSET('Game Board'!$I$8:$I$31,0,WQ$1)=XI17)*(OFFSET('Game Board'!$F$8:$F$31,0,WQ$1)=XI16)*(OFFSET('Game Board'!$G$8:$G$31,0,WQ$1)=OFFSET('Game Board'!$H$8:$H$31,0,WQ$1))*1)+SUMPRODUCT((OFFSET('Game Board'!$F$8:$F$31,0,WQ$1)=XI17)*(OFFSET('Game Board'!$I$8:$I$31,0,WQ$1)=XI18)*(OFFSET('Game Board'!$G$8:$G$31,0,WQ$1)=OFFSET('Game Board'!$H$8:$H$31,0,WQ$1))*1)+SUMPRODUCT((OFFSET('Game Board'!$I$8:$I$31,0,WQ$1)=XI17)*(OFFSET('Game Board'!$F$8:$F$31,0,WQ$1)=XI18)*(OFFSET('Game Board'!$G$8:$G$31,0,WQ$1)=OFFSET('Game Board'!$H$8:$H$31,0,WQ$1))*1)+SUMPRODUCT((OFFSET('Game Board'!$F$8:$F$31,0,WQ$1)=XI17)*(OFFSET('Game Board'!$I$8:$I$31,0,WQ$1)=XI19)*(OFFSET('Game Board'!$G$8:$G$31,0,WQ$1)=OFFSET('Game Board'!$H$8:$H$31,0,WQ$1))*1)+SUMPRODUCT((OFFSET('Game Board'!$I$8:$I$31,0,WQ$1)=XI17)*(OFFSET('Game Board'!$F$8:$F$31,0,WQ$1)=XI19)*(OFFSET('Game Board'!$G$8:$G$31,0,WQ$1)=OFFSET('Game Board'!$H$8:$H$31,0,WQ$1))*1)</f>
        <v>3</v>
      </c>
      <c r="XN17" s="341">
        <f ca="1">SUMPRODUCT((OFFSET('Game Board'!$F$8:$F$31,0,WQ$1)=XI17)*(OFFSET('Game Board'!$I$8:$I$31,0,WQ$1)=XI16)*(OFFSET('Game Board'!$G$8:$G$31,0,WQ$1)&lt;OFFSET('Game Board'!$H$8:$H$31,0,WQ$1))*1)+SUMPRODUCT((OFFSET('Game Board'!$I$8:$I$31,0,WQ$1)=XI17)*(OFFSET('Game Board'!$F$8:$F$31,0,WQ$1)=XI16)*(OFFSET('Game Board'!$H$8:$H$31,0,WQ$1)&lt;OFFSET('Game Board'!$G$8:$G$31,0,WQ$1))*1)+SUMPRODUCT((OFFSET('Game Board'!$F$8:$F$31,0,WQ$1)=XI17)*(OFFSET('Game Board'!$I$8:$I$31,0,WQ$1)=XI18)*(OFFSET('Game Board'!$G$8:$G$31,0,WQ$1)&lt;OFFSET('Game Board'!$H$8:$H$31,0,WQ$1))*1)+SUMPRODUCT((OFFSET('Game Board'!$I$8:$I$31,0,WQ$1)=XI17)*(OFFSET('Game Board'!$F$8:$F$31,0,WQ$1)=XI18)*(OFFSET('Game Board'!$H$8:$H$31,0,WQ$1)&lt;OFFSET('Game Board'!$G$8:$G$31,0,WQ$1))*1)+SUMPRODUCT((OFFSET('Game Board'!$F$8:$F$31,0,WQ$1)=XI17)*(OFFSET('Game Board'!$I$8:$I$31,0,WQ$1)=XI19)*(OFFSET('Game Board'!$G$8:$G$31,0,WQ$1)&lt;OFFSET('Game Board'!$H$8:$H$31,0,WQ$1))*1)+SUMPRODUCT((OFFSET('Game Board'!$I$8:$I$31,0,WQ$1)=XI17)*(OFFSET('Game Board'!$F$8:$F$31,0,WQ$1)=XI19)*(OFFSET('Game Board'!$H$8:$H$31,0,WQ$1)&lt;OFFSET('Game Board'!$G$8:$G$31,0,WQ$1))*1)</f>
        <v>0</v>
      </c>
      <c r="XO17" s="341">
        <f ca="1">SUMIFS(OFFSET('Game Board'!$G$8:$G$31,0,WQ$1),OFFSET('Game Board'!$F$8:$F$31,0,WQ$1),XI17,OFFSET('Game Board'!$I$8:$I$31,0,WQ$1),XI16)+SUMIFS(OFFSET('Game Board'!$G$8:$G$31,0,WQ$1),OFFSET('Game Board'!$F$8:$F$31,0,WQ$1),XI17,OFFSET('Game Board'!$I$8:$I$31,0,WQ$1),XI18)+SUMIFS(OFFSET('Game Board'!$G$8:$G$31,0,WQ$1),OFFSET('Game Board'!$F$8:$F$31,0,WQ$1),XI17,OFFSET('Game Board'!$I$8:$I$31,0,WQ$1),XI19)+SUMIFS(OFFSET('Game Board'!$H$8:$H$31,0,WQ$1),OFFSET('Game Board'!$I$8:$I$31,0,WQ$1),XI17,OFFSET('Game Board'!$F$8:$F$31,0,WQ$1),XI16)+SUMIFS(OFFSET('Game Board'!$H$8:$H$31,0,WQ$1),OFFSET('Game Board'!$I$8:$I$31,0,WQ$1),XI17,OFFSET('Game Board'!$F$8:$F$31,0,WQ$1),XI18)+SUMIFS(OFFSET('Game Board'!$H$8:$H$31,0,WQ$1),OFFSET('Game Board'!$I$8:$I$31,0,WQ$1),XI17,OFFSET('Game Board'!$F$8:$F$31,0,WQ$1),XI19)</f>
        <v>0</v>
      </c>
      <c r="XP17" s="341">
        <f ca="1">SUMIFS(OFFSET('Game Board'!$H$8:$H$31,0,WQ$1),OFFSET('Game Board'!$F$8:$F$31,0,WQ$1),XI17,OFFSET('Game Board'!$I$8:$I$31,0,WQ$1),XI16)+SUMIFS(OFFSET('Game Board'!$H$8:$H$31,0,WQ$1),OFFSET('Game Board'!$F$8:$F$31,0,WQ$1),XI17,OFFSET('Game Board'!$I$8:$I$31,0,WQ$1),XI18)+SUMIFS(OFFSET('Game Board'!$H$8:$H$31,0,WQ$1),OFFSET('Game Board'!$F$8:$F$31,0,WQ$1),XI17,OFFSET('Game Board'!$I$8:$I$31,0,WQ$1),XI19)+SUMIFS(OFFSET('Game Board'!$G$8:$G$31,0,WQ$1),OFFSET('Game Board'!$I$8:$I$31,0,WQ$1),XI17,OFFSET('Game Board'!$F$8:$F$31,0,WQ$1),XI16)+SUMIFS(OFFSET('Game Board'!$G$8:$G$31,0,WQ$1),OFFSET('Game Board'!$I$8:$I$31,0,WQ$1),XI17,OFFSET('Game Board'!$F$8:$F$31,0,WQ$1),XI18)+SUMIFS(OFFSET('Game Board'!$G$8:$G$31,0,WQ$1),OFFSET('Game Board'!$I$8:$I$31,0,WQ$1),XI17,OFFSET('Game Board'!$F$8:$F$31,0,WQ$1),XI19)</f>
        <v>0</v>
      </c>
      <c r="XQ17" s="341">
        <f t="shared" ca="1" si="176"/>
        <v>0</v>
      </c>
      <c r="XR17" s="341">
        <f t="shared" ca="1" si="177"/>
        <v>3</v>
      </c>
      <c r="XS17" s="341">
        <f t="shared" ref="XS17" ca="1" si="2290">IF(XI17&lt;&gt;"",SUMPRODUCT((XH16:XH19=XH17)*(XR16:XR19&gt;XR17)*1),0)</f>
        <v>0</v>
      </c>
      <c r="XT17" s="341">
        <f t="shared" ref="XT17" ca="1" si="2291">IF(XI17&lt;&gt;"",SUMPRODUCT((XS16:XS19=XS17)*(XQ16:XQ19&gt;XQ17)*1),0)</f>
        <v>0</v>
      </c>
      <c r="XU17" s="341">
        <f t="shared" ca="1" si="180"/>
        <v>0</v>
      </c>
      <c r="XV17" s="341">
        <f t="shared" ref="XV17" ca="1" si="2292">IF(XI17&lt;&gt;"",SUMPRODUCT((XU16:XU19=XU17)*(XS16:XS19=XS17)*(XO16:XO19&gt;XO17)*1),0)</f>
        <v>0</v>
      </c>
      <c r="XW17" s="341">
        <f t="shared" ca="1" si="182"/>
        <v>1</v>
      </c>
      <c r="XX17" s="341">
        <f ca="1">SUMPRODUCT((OFFSET('Game Board'!$F$8:$F$31,0,WQ$1)=XJ17)*(OFFSET('Game Board'!$I$8:$I$31,0,WQ$1)=XJ18)*(OFFSET('Game Board'!$G$8:$G$31,0,WQ$1)&gt;OFFSET('Game Board'!$H$8:$H$31,0,WQ$1))*1)+SUMPRODUCT((OFFSET('Game Board'!$I$8:$I$31,0,WQ$1)=XJ17)*(OFFSET('Game Board'!$F$8:$F$31,0,WQ$1)=XJ18)*(OFFSET('Game Board'!$H$8:$H$31,0,WQ$1)&gt;OFFSET('Game Board'!$G$8:$G$31,0,WQ$1))*1)+SUMPRODUCT((OFFSET('Game Board'!$F$8:$F$31,0,WQ$1)=XJ17)*(OFFSET('Game Board'!$I$8:$I$31,0,WQ$1)=XJ19)*(OFFSET('Game Board'!$G$8:$G$31,0,WQ$1)&gt;OFFSET('Game Board'!$H$8:$H$31,0,WQ$1))*1)+SUMPRODUCT((OFFSET('Game Board'!$I$8:$I$31,0,WQ$1)=XJ17)*(OFFSET('Game Board'!$F$8:$F$31,0,WQ$1)=XJ19)*(OFFSET('Game Board'!$H$8:$H$31,0,WQ$1)&gt;OFFSET('Game Board'!$G$8:$G$31,0,WQ$1))*1)</f>
        <v>0</v>
      </c>
      <c r="XY17" s="341">
        <f ca="1">SUMPRODUCT((OFFSET('Game Board'!$F$8:$F$31,0,WQ$1)=XJ17)*(OFFSET('Game Board'!$I$8:$I$31,0,WQ$1)=XJ18)*(OFFSET('Game Board'!$G$8:$G$31,0,WQ$1)=OFFSET('Game Board'!$H$8:$H$31,0,WQ$1))*1)+SUMPRODUCT((OFFSET('Game Board'!$I$8:$I$31,0,WQ$1)=XJ17)*(OFFSET('Game Board'!$F$8:$F$31,0,WQ$1)=XJ18)*(OFFSET('Game Board'!$G$8:$G$31,0,WQ$1)=OFFSET('Game Board'!$H$8:$H$31,0,WQ$1))*1)+SUMPRODUCT((OFFSET('Game Board'!$F$8:$F$31,0,WQ$1)=XJ17)*(OFFSET('Game Board'!$I$8:$I$31,0,WQ$1)=XJ19)*(OFFSET('Game Board'!$G$8:$G$31,0,WQ$1)=OFFSET('Game Board'!$H$8:$H$31,0,WQ$1))*1)+SUMPRODUCT((OFFSET('Game Board'!$I$8:$I$31,0,WQ$1)=XJ17)*(OFFSET('Game Board'!$F$8:$F$31,0,WQ$1)=XJ19)*(OFFSET('Game Board'!$G$8:$G$31,0,WQ$1)=OFFSET('Game Board'!$H$8:$H$31,0,WQ$1))*1)</f>
        <v>0</v>
      </c>
      <c r="XZ17" s="341">
        <f ca="1">SUMPRODUCT((OFFSET('Game Board'!$F$8:$F$31,0,WQ$1)=XJ17)*(OFFSET('Game Board'!$I$8:$I$31,0,WQ$1)=XJ18)*(OFFSET('Game Board'!$G$8:$G$31,0,WQ$1)&lt;OFFSET('Game Board'!$H$8:$H$31,0,WQ$1))*1)+SUMPRODUCT((OFFSET('Game Board'!$I$8:$I$31,0,WQ$1)=XJ17)*(OFFSET('Game Board'!$F$8:$F$31,0,WQ$1)=XJ18)*(OFFSET('Game Board'!$H$8:$H$31,0,WQ$1)&lt;OFFSET('Game Board'!$G$8:$G$31,0,WQ$1))*1)+SUMPRODUCT((OFFSET('Game Board'!$F$8:$F$31,0,WQ$1)=XJ17)*(OFFSET('Game Board'!$I$8:$I$31,0,WQ$1)=XJ19)*(OFFSET('Game Board'!$G$8:$G$31,0,WQ$1)&lt;OFFSET('Game Board'!$H$8:$H$31,0,WQ$1))*1)+SUMPRODUCT((OFFSET('Game Board'!$I$8:$I$31,0,WQ$1)=XJ17)*(OFFSET('Game Board'!$F$8:$F$31,0,WQ$1)=XJ19)*(OFFSET('Game Board'!$H$8:$H$31,0,WQ$1)&lt;OFFSET('Game Board'!$G$8:$G$31,0,WQ$1))*1)</f>
        <v>0</v>
      </c>
      <c r="YA17" s="341">
        <f ca="1">SUMIFS(OFFSET('Game Board'!$G$8:$G$31,0,WQ$1),OFFSET('Game Board'!$F$8:$F$31,0,WQ$1),XJ17,OFFSET('Game Board'!$I$8:$I$31,0,WQ$1),XJ18)+SUMIFS(OFFSET('Game Board'!$G$8:$G$31,0,WQ$1),OFFSET('Game Board'!$F$8:$F$31,0,WQ$1),XJ17,OFFSET('Game Board'!$I$8:$I$31,0,WQ$1),XJ19)+SUMIFS(OFFSET('Game Board'!$H$8:$H$31,0,WQ$1),OFFSET('Game Board'!$I$8:$I$31,0,WQ$1),XJ17,OFFSET('Game Board'!$F$8:$F$31,0,WQ$1),XJ18)+SUMIFS(OFFSET('Game Board'!$H$8:$H$31,0,WQ$1),OFFSET('Game Board'!$I$8:$I$31,0,WQ$1),XJ17,OFFSET('Game Board'!$F$8:$F$31,0,WQ$1),XJ19)</f>
        <v>0</v>
      </c>
      <c r="YB17" s="341">
        <f ca="1">SUMIFS(OFFSET('Game Board'!$H$8:$H$31,0,WQ$1),OFFSET('Game Board'!$F$8:$F$31,0,WQ$1),XJ17,OFFSET('Game Board'!$I$8:$I$31,0,WQ$1),XJ18)+SUMIFS(OFFSET('Game Board'!$H$8:$H$31,0,WQ$1),OFFSET('Game Board'!$F$8:$F$31,0,WQ$1),XJ17,OFFSET('Game Board'!$I$8:$I$31,0,WQ$1),XJ19)+SUMIFS(OFFSET('Game Board'!$G$8:$G$31,0,WQ$1),OFFSET('Game Board'!$I$8:$I$31,0,WQ$1),XJ17,OFFSET('Game Board'!$F$8:$F$31,0,WQ$1),XJ18)+SUMIFS(OFFSET('Game Board'!$G$8:$G$31,0,WQ$1),OFFSET('Game Board'!$I$8:$I$31,0,WQ$1),XJ17,OFFSET('Game Board'!$F$8:$F$31,0,WQ$1),XJ19)</f>
        <v>0</v>
      </c>
      <c r="YC17" s="341">
        <f t="shared" ca="1" si="383"/>
        <v>0</v>
      </c>
      <c r="YD17" s="341">
        <f t="shared" ca="1" si="384"/>
        <v>0</v>
      </c>
      <c r="YE17" s="341">
        <f t="shared" ref="YE17" ca="1" si="2293">IF(XJ17&lt;&gt;"",SUMPRODUCT((XH16:XH19=XH17)*(YD16:YD19&gt;YD17)*1),0)</f>
        <v>0</v>
      </c>
      <c r="YF17" s="341">
        <f t="shared" ref="YF17" ca="1" si="2294">IF(XJ17&lt;&gt;"",SUMPRODUCT((YE16:YE19=YE17)*(YC16:YC19&gt;YC17)*1),0)</f>
        <v>0</v>
      </c>
      <c r="YG17" s="341">
        <f t="shared" ca="1" si="387"/>
        <v>0</v>
      </c>
      <c r="YH17" s="341">
        <f t="shared" ref="YH17" ca="1" si="2295">IF(XJ17&lt;&gt;"",SUMPRODUCT((YG16:YG19=YG17)*(YE16:YE19=YE17)*(YA16:YA19&gt;YA17)*1),0)</f>
        <v>0</v>
      </c>
      <c r="YI17" s="341">
        <f t="shared" ca="1" si="183"/>
        <v>1</v>
      </c>
      <c r="YJ17" s="341">
        <v>0</v>
      </c>
      <c r="YK17" s="341">
        <v>0</v>
      </c>
      <c r="YL17" s="341">
        <v>0</v>
      </c>
      <c r="YM17" s="341">
        <v>0</v>
      </c>
      <c r="YN17" s="341">
        <v>0</v>
      </c>
      <c r="YO17" s="341">
        <v>0</v>
      </c>
      <c r="YP17" s="341">
        <v>0</v>
      </c>
      <c r="YQ17" s="341">
        <v>0</v>
      </c>
      <c r="YR17" s="341">
        <v>0</v>
      </c>
      <c r="YS17" s="341">
        <v>0</v>
      </c>
      <c r="YT17" s="341">
        <v>0</v>
      </c>
      <c r="YU17" s="341">
        <f t="shared" ca="1" si="184"/>
        <v>1</v>
      </c>
      <c r="YV17" s="341">
        <f t="shared" ref="YV17" ca="1" si="2296">SUMPRODUCT((YU16:YU19=YU17)*(WX16:WX19&gt;WX17)*1)</f>
        <v>1</v>
      </c>
      <c r="YW17" s="341">
        <f t="shared" ca="1" si="186"/>
        <v>2</v>
      </c>
    </row>
    <row r="18" spans="1:673" x14ac:dyDescent="0.25">
      <c r="A18" s="341">
        <f>INDEX(M4:M35,MATCH(U18,C4:C35,0),0)</f>
        <v>2</v>
      </c>
      <c r="B18" s="341">
        <f t="shared" si="824"/>
        <v>3</v>
      </c>
      <c r="C18" s="341" t="str">
        <f>'Tournament Setup'!D20</f>
        <v>Mali</v>
      </c>
      <c r="D18" s="341">
        <f t="shared" si="187"/>
        <v>0</v>
      </c>
      <c r="E18" s="341">
        <f>SUMPRODUCT(('Game Board'!$G$8:$G$31&lt;&gt;"")*('Game Board'!$F$8:$F$31=$C18)*('Game Board'!$G$8:$G$31&gt;'Game Board'!$H$8:$H$31)*1)+SUMPRODUCT(('Game Board'!$G$8:$G$31&lt;&gt;"")*('Game Board'!$I$8:$I$31=$C18)*('Game Board'!$H$8:$H$31&gt;'Game Board'!$G$8:$G$31)*1)</f>
        <v>0</v>
      </c>
      <c r="F18" s="341">
        <f>SUMPRODUCT(('Game Board'!$G$8:$G$31&lt;&gt;"")*('Game Board'!$F$8:$F$31=$C18)*('Game Board'!$G$8:$G$31='Game Board'!$H$8:$H$31)*1)+SUMPRODUCT(('Game Board'!$G$8:$G$31&lt;&gt;"")*('Game Board'!$I$8:$I$31=$C18)*('Game Board'!$G$8:$G$31='Game Board'!$H$8:$H$31)*1)</f>
        <v>0</v>
      </c>
      <c r="G18" s="341">
        <f>SUMPRODUCT(('Game Board'!$G$8:$G$31&lt;&gt;"")*('Game Board'!$F$8:$F$31=$C18)*('Game Board'!$G$8:$G$31&lt;'Game Board'!$H$8:$H$31)*1)+SUMPRODUCT(('Game Board'!$G$8:$G$31&lt;&gt;"")*('Game Board'!$I$8:$I$31=$C18)*('Game Board'!$H$8:$H$31&lt;'Game Board'!$G$8:$G$31)*1)</f>
        <v>0</v>
      </c>
      <c r="H18" s="341">
        <f>SUMIF('Game Board'!$F$8:$F$31,$C18,'Game Board'!$G$8:$G$31)+SUMIF('Game Board'!$I$8:$I$31,$C18,'Game Board'!$H$8:$H$31)</f>
        <v>0</v>
      </c>
      <c r="I18" s="341">
        <f>SUMIF('Game Board'!$F$8:$F$31,$C18,'Game Board'!$H$8:$H$31)+SUMIF('Game Board'!$I$8:$I$31,$C18,'Game Board'!$G$8:$G$31)</f>
        <v>0</v>
      </c>
      <c r="J18" s="341">
        <f t="shared" si="188"/>
        <v>0</v>
      </c>
      <c r="K18" s="341">
        <f t="shared" si="189"/>
        <v>0</v>
      </c>
      <c r="L18" s="341">
        <f>'Tournament Setup'!$E20</f>
        <v>2</v>
      </c>
      <c r="M18" s="341">
        <f>IF('Tournament Setup'!$F20&lt;&gt;"",-'Tournament Setup'!$F20,'Tournament Setup'!$E20)</f>
        <v>2</v>
      </c>
      <c r="N18" s="341">
        <f>RANK(K18,K16:K19)</f>
        <v>1</v>
      </c>
      <c r="O18" s="341">
        <f>SUMPRODUCT((N16:N19=N18)*(J16:J19&gt;J18)*1)</f>
        <v>0</v>
      </c>
      <c r="P18" s="341">
        <f t="shared" si="190"/>
        <v>1</v>
      </c>
      <c r="Q18" s="341">
        <f>SUMPRODUCT((N16:N19=N18)*(J16:J19=J18)*(H16:H19&gt;H18)*1)</f>
        <v>0</v>
      </c>
      <c r="R18" s="341">
        <f t="shared" si="191"/>
        <v>1</v>
      </c>
      <c r="S18" s="341">
        <f>RANK(R18,R16:R19,1)+COUNTIF(R16:R18,R18)-1</f>
        <v>3</v>
      </c>
      <c r="T18" s="341">
        <v>3</v>
      </c>
      <c r="U18" s="341" t="str">
        <f t="shared" ref="U18" si="2297">INDEX(C16:C19,MATCH(T18,S16:S19,0),0)</f>
        <v>Mali</v>
      </c>
      <c r="V18" s="341">
        <f>INDEX(R16:R19,MATCH(U18,C16:C19,0),0)</f>
        <v>1</v>
      </c>
      <c r="W18" s="341" t="str">
        <f t="shared" ref="W18:W19" si="2298">IF(AND(W17&lt;&gt;"",V18=1),U18,"")</f>
        <v>Mali</v>
      </c>
      <c r="X18" s="341" t="str">
        <f t="shared" ref="X18" si="2299">IF(X17&lt;&gt;"",U18,"")</f>
        <v/>
      </c>
      <c r="Y18" s="341" t="str">
        <f t="shared" ref="Y18" si="2300">IF(V19=3,U18,"")</f>
        <v/>
      </c>
      <c r="Z18" s="341">
        <f>SUMPRODUCT(('Game Board'!$F$8:$F$31=W18)*('Game Board'!$I$8:$I$31=W16)*('Game Board'!$G$8:$G$31&gt;'Game Board'!$H$8:$H$31)*1)+SUMPRODUCT(('Game Board'!$I$8:$I$31=W18)*('Game Board'!$F$8:$F$31=W16)*('Game Board'!$H$8:$H$31&gt;'Game Board'!$G$8:$G$31)*1)+SUMPRODUCT(('Game Board'!$F$8:$F$31=W18)*('Game Board'!$I$8:$I$31=W17)*('Game Board'!$G$8:$G$31&gt;'Game Board'!$H$8:$H$31)*1)+SUMPRODUCT(('Game Board'!$I$8:$I$31=W18)*('Game Board'!$F$8:$F$31=W17)*('Game Board'!$H$8:$H$31&gt;'Game Board'!$G$8:$G$31)*1)+SUMPRODUCT(('Game Board'!$F$8:$F$31=W18)*('Game Board'!$I$8:$I$31=W19)*('Game Board'!$G$8:$G$31&gt;'Game Board'!$H$8:$H$31)*1)+SUMPRODUCT(('Game Board'!$I$8:$I$31=W18)*('Game Board'!$F$8:$F$31=W19)*('Game Board'!$H$8:$H$31&gt;'Game Board'!$G$8:$G$31)*1)</f>
        <v>0</v>
      </c>
      <c r="AA18" s="341">
        <f>SUMPRODUCT(('Game Board'!$F$8:$F$31=W18)*('Game Board'!$I$8:$I$31=W16)*('Game Board'!$G$8:$G$31='Game Board'!$H$8:$H$31)*1)+SUMPRODUCT(('Game Board'!$I$8:$I$31=W18)*('Game Board'!$F$8:$F$31=W16)*('Game Board'!$G$8:$G$31='Game Board'!$H$8:$H$31)*1)+SUMPRODUCT(('Game Board'!$F$8:$F$31=W18)*('Game Board'!$I$8:$I$31=W17)*('Game Board'!$G$8:$G$31='Game Board'!$H$8:$H$31)*1)+SUMPRODUCT(('Game Board'!$I$8:$I$31=W18)*('Game Board'!$F$8:$F$31=W17)*('Game Board'!$G$8:$G$31='Game Board'!$H$8:$H$31)*1)+SUMPRODUCT(('Game Board'!$F$8:$F$31=W18)*('Game Board'!$I$8:$I$31=W19)*('Game Board'!$G$8:$G$31='Game Board'!$H$8:$H$31)*1)+SUMPRODUCT(('Game Board'!$I$8:$I$31=W18)*('Game Board'!$F$8:$F$31=W19)*('Game Board'!$G$8:$G$31='Game Board'!$H$8:$H$31)*1)</f>
        <v>3</v>
      </c>
      <c r="AB18" s="341">
        <f>SUMPRODUCT(('Game Board'!$F$8:$F$31=W18)*('Game Board'!$I$8:$I$31=W16)*('Game Board'!$G$8:$G$31&lt;'Game Board'!$H$8:$H$31)*1)+SUMPRODUCT(('Game Board'!$I$8:$I$31=W18)*('Game Board'!$F$8:$F$31=W16)*('Game Board'!$H$8:$H$31&lt;'Game Board'!$G$8:$G$31)*1)+SUMPRODUCT(('Game Board'!$F$8:$F$31=W18)*('Game Board'!$I$8:$I$31=W17)*('Game Board'!$G$8:$G$31&lt;'Game Board'!$H$8:$H$31)*1)+SUMPRODUCT(('Game Board'!$I$8:$I$31=W18)*('Game Board'!$F$8:$F$31=W17)*('Game Board'!$H$8:$H$31&lt;'Game Board'!$G$8:$G$31)*1)+SUMPRODUCT(('Game Board'!$F$8:$F$31=W18)*('Game Board'!$I$8:$I$31=W19)*('Game Board'!$G$8:$G$31&lt;'Game Board'!$H$8:$H$31)*1)+SUMPRODUCT(('Game Board'!$I$8:$I$31=W18)*('Game Board'!$F$8:$F$31=W19)*('Game Board'!$H$8:$H$31&lt;'Game Board'!$G$8:$G$31)*1)</f>
        <v>0</v>
      </c>
      <c r="AC18" s="341">
        <f>SUMIFS('Game Board'!$G$8:$G$31,'Game Board'!$F$8:$F$31,W18,'Game Board'!$I$8:$I$31,W16)+SUMIFS('Game Board'!$G$8:$G$31,'Game Board'!$F$8:$F$31,W18,'Game Board'!$I$8:$I$31,W17)+SUMIFS('Game Board'!$G$8:$G$31,'Game Board'!$F$8:$F$31,W18,'Game Board'!$I$8:$I$31,W19)+SUMIFS('Game Board'!$H$8:$H$31,'Game Board'!$I$8:$I$31,W18,'Game Board'!$F$8:$F$31,W16)+SUMIFS('Game Board'!$H$8:$H$31,'Game Board'!$I$8:$I$31,W18,'Game Board'!$F$8:$F$31,W17)+SUMIFS('Game Board'!$H$8:$H$31,'Game Board'!$I$8:$I$31,W18,'Game Board'!$F$8:$F$31,W19)</f>
        <v>0</v>
      </c>
      <c r="AD18" s="341">
        <f>SUMIFS('Game Board'!$H$8:$H$31,'Game Board'!$F$8:$F$31,W18,'Game Board'!$I$8:$I$31,W16)+SUMIFS('Game Board'!$H$8:$H$31,'Game Board'!$F$8:$F$31,W18,'Game Board'!$I$8:$I$31,W17)+SUMIFS('Game Board'!$H$8:$H$31,'Game Board'!$F$8:$F$31,W18,'Game Board'!$I$8:$I$31,W19)+SUMIFS('Game Board'!$G$8:$G$31,'Game Board'!$I$8:$I$31,W18,'Game Board'!$F$8:$F$31,W16)+SUMIFS('Game Board'!$G$8:$G$31,'Game Board'!$I$8:$I$31,W18,'Game Board'!$F$8:$F$31,W17)+SUMIFS('Game Board'!$G$8:$G$31,'Game Board'!$I$8:$I$31,W18,'Game Board'!$F$8:$F$31,W19)</f>
        <v>0</v>
      </c>
      <c r="AE18" s="341">
        <f t="shared" si="192"/>
        <v>0</v>
      </c>
      <c r="AF18" s="341">
        <f t="shared" si="193"/>
        <v>3</v>
      </c>
      <c r="AG18" s="341">
        <f t="shared" ref="AG18" si="2301">IF(W18&lt;&gt;"",SUMPRODUCT((V16:V19=V18)*(AF16:AF19&gt;AF18)*1),0)</f>
        <v>0</v>
      </c>
      <c r="AH18" s="341">
        <f t="shared" ref="AH18" si="2302">IF(W18&lt;&gt;"",SUMPRODUCT((AG16:AG19=AG18)*(AE16:AE19&gt;AE18)*1),0)</f>
        <v>0</v>
      </c>
      <c r="AI18" s="341">
        <f t="shared" si="0"/>
        <v>0</v>
      </c>
      <c r="AJ18" s="341">
        <f t="shared" ref="AJ18" si="2303">IF(W18&lt;&gt;"",SUMPRODUCT((AI16:AI19=AI18)*(AG16:AG19=AG18)*(AC16:AC19&gt;AC18)*1),0)</f>
        <v>0</v>
      </c>
      <c r="AK18" s="341">
        <f t="shared" si="194"/>
        <v>1</v>
      </c>
      <c r="AL18" s="341">
        <f>SUMPRODUCT(('Game Board'!$F$8:$F$31=X18)*('Game Board'!$I$8:$I$31=X17)*('Game Board'!$G$8:$G$31&gt;'Game Board'!$H$8:$H$31)*1)+SUMPRODUCT(('Game Board'!$I$8:$I$31=X18)*('Game Board'!$F$8:$F$31=X17)*('Game Board'!$H$8:$H$31&gt;'Game Board'!$G$8:$G$31)*1)+SUMPRODUCT(('Game Board'!$F$8:$F$31=X18)*('Game Board'!$I$8:$I$31=X19)*('Game Board'!$G$8:$G$31&gt;'Game Board'!$H$8:$H$31)*1)+SUMPRODUCT(('Game Board'!$I$8:$I$31=X18)*('Game Board'!$F$8:$F$31=X19)*('Game Board'!$H$8:$H$31&gt;'Game Board'!$G$8:$G$31)*1)</f>
        <v>0</v>
      </c>
      <c r="AM18" s="341">
        <f>SUMPRODUCT(('Game Board'!$F$8:$F$31=X18)*('Game Board'!$I$8:$I$31=X17)*('Game Board'!$G$8:$G$31='Game Board'!$H$8:$H$31)*1)+SUMPRODUCT(('Game Board'!$I$8:$I$31=X18)*('Game Board'!$F$8:$F$31=X17)*('Game Board'!$G$8:$G$31='Game Board'!$H$8:$H$31)*1)+SUMPRODUCT(('Game Board'!$F$8:$F$31=X18)*('Game Board'!$I$8:$I$31=X19)*('Game Board'!$G$8:$G$31='Game Board'!$H$8:$H$31)*1)+SUMPRODUCT(('Game Board'!$I$8:$I$31=X18)*('Game Board'!$F$8:$F$31=X19)*('Game Board'!$G$8:$G$31='Game Board'!$H$8:$H$31)*1)</f>
        <v>0</v>
      </c>
      <c r="AN18" s="341">
        <f>SUMPRODUCT(('Game Board'!$F$8:$F$31=X18)*('Game Board'!$I$8:$I$31=X17)*('Game Board'!$G$8:$G$31&lt;'Game Board'!$H$8:$H$31)*1)+SUMPRODUCT(('Game Board'!$I$8:$I$31=X18)*('Game Board'!$F$8:$F$31=X17)*('Game Board'!$H$8:$H$31&lt;'Game Board'!$G$8:$G$31)*1)+SUMPRODUCT(('Game Board'!$F$8:$F$31=X18)*('Game Board'!$I$8:$I$31=X19)*('Game Board'!$G$8:$G$31&lt;'Game Board'!$H$8:$H$31)*1)+SUMPRODUCT(('Game Board'!$I$8:$I$31=X18)*('Game Board'!$F$8:$F$31=X19)*('Game Board'!$H$8:$H$31&lt;'Game Board'!$G$8:$G$31)*1)</f>
        <v>0</v>
      </c>
      <c r="AO18" s="341">
        <f>SUMIFS('Game Board'!$G$8:$G$31,'Game Board'!$F$8:$F$31,X18,'Game Board'!$I$8:$I$31,X17)+SUMIFS('Game Board'!$G$8:$G$31,'Game Board'!$F$8:$F$31,X18,'Game Board'!$I$8:$I$31,X19)+SUMIFS('Game Board'!$H$8:$H$31,'Game Board'!$I$8:$I$31,X18,'Game Board'!$F$8:$F$31,X17)+SUMIFS('Game Board'!$H$8:$H$31,'Game Board'!$I$8:$I$31,X18,'Game Board'!$F$8:$F$31,X19)</f>
        <v>0</v>
      </c>
      <c r="AP18" s="341">
        <f>SUMIFS('Game Board'!$H$8:$H$31,'Game Board'!$F$8:$F$31,X18,'Game Board'!$I$8:$I$31,X17)+SUMIFS('Game Board'!$H$8:$H$31,'Game Board'!$F$8:$F$31,X18,'Game Board'!$I$8:$I$31,X19)+SUMIFS('Game Board'!$G$8:$G$31,'Game Board'!$I$8:$I$31,X18,'Game Board'!$F$8:$F$31,X17)+SUMIFS('Game Board'!$G$8:$G$31,'Game Board'!$I$8:$I$31,X18,'Game Board'!$F$8:$F$31,X19)</f>
        <v>0</v>
      </c>
      <c r="AQ18" s="341">
        <f t="shared" si="195"/>
        <v>0</v>
      </c>
      <c r="AR18" s="341">
        <f t="shared" si="196"/>
        <v>0</v>
      </c>
      <c r="AS18" s="341">
        <f t="shared" ref="AS18" si="2304">IF(X18&lt;&gt;"",SUMPRODUCT((V16:V19=V18)*(AR16:AR19&gt;AR18)*1),0)</f>
        <v>0</v>
      </c>
      <c r="AT18" s="341">
        <f t="shared" ref="AT18" si="2305">IF(X18&lt;&gt;"",SUMPRODUCT((AS16:AS19=AS18)*(AQ16:AQ19&gt;AQ18)*1),0)</f>
        <v>0</v>
      </c>
      <c r="AU18" s="341">
        <f t="shared" si="197"/>
        <v>0</v>
      </c>
      <c r="AV18" s="341">
        <f t="shared" ref="AV18" si="2306">IF(X18&lt;&gt;"",SUMPRODUCT((AU16:AU19=AU18)*(AS16:AS19=AS18)*(AO16:AO19&gt;AO18)*1),0)</f>
        <v>0</v>
      </c>
      <c r="AW18" s="341">
        <f t="shared" si="198"/>
        <v>1</v>
      </c>
      <c r="AX18" s="341">
        <f>SUMPRODUCT(('Game Board'!$F$8:$F$31=Y18)*('Game Board'!$I$8:$I$31=Y19)*('Game Board'!$G$8:$G$31&gt;'Game Board'!$H$8:$H$31)*1)+SUMPRODUCT(('Game Board'!$I$8:$I$31=Y18)*('Game Board'!$F$8:$F$31=Y19)*('Game Board'!$H$8:$H$31&gt;'Game Board'!$G$8:$G$31)*1)</f>
        <v>0</v>
      </c>
      <c r="AY18" s="341">
        <f>SUMPRODUCT(('Game Board'!$F$8:$F$31=Y18)*('Game Board'!$I$8:$I$31=Y19)*('Game Board'!$G$8:$G$31='Game Board'!$H$8:$H$31)*1)+SUMPRODUCT(('Game Board'!$I$8:$I$31=Y18)*('Game Board'!$F$8:$F$31=Y19)*('Game Board'!$H$8:$H$31='Game Board'!$G$8:$G$31)*1)</f>
        <v>0</v>
      </c>
      <c r="AZ18" s="341">
        <f>SUMPRODUCT(('Game Board'!$F$8:$F$31=Y18)*('Game Board'!$I$8:$I$31=Y19)*('Game Board'!$G$8:$G$31&lt;'Game Board'!$H$8:$H$31)*1)+SUMPRODUCT(('Game Board'!$I$8:$I$31=Y18)*('Game Board'!$F$8:$F$31=Y19)*('Game Board'!$H$8:$H$31&lt;'Game Board'!$G$8:$G$31)*1)</f>
        <v>0</v>
      </c>
      <c r="BA18" s="341">
        <f>SUMIFS('Game Board'!$G$8:$G$31,'Game Board'!$F$8:$F$31,Y18,'Game Board'!$I$8:$I$31,Y19)+SUMIFS('Game Board'!$H$8:$H$31,'Game Board'!$I$8:$I$31,Y18,'Game Board'!$F$8:$F$31,Y19)</f>
        <v>0</v>
      </c>
      <c r="BB18" s="341">
        <f>SUMIFS('Game Board'!$H$8:$H$31,'Game Board'!$F$8:$F$31,Y18,'Game Board'!$I$8:$I$31,Y19)+SUMIFS('Game Board'!$G$8:$G$31,'Game Board'!$I$8:$I$31,Y18,'Game Board'!$F$8:$F$31,Y19)</f>
        <v>0</v>
      </c>
      <c r="BC18" s="341">
        <f t="shared" ref="BC18:BC19" si="2307">BA18-BB18</f>
        <v>0</v>
      </c>
      <c r="BD18" s="341">
        <f t="shared" ref="BD18:BD19" si="2308">AY18*1+AX18*3</f>
        <v>0</v>
      </c>
      <c r="BE18" s="341">
        <f t="shared" ref="BE18" si="2309">IF(Y18&lt;&gt;"",SUMPRODUCT((AH16:AH19=AH18)*(BD16:BD19&gt;BD18)*1),0)</f>
        <v>0</v>
      </c>
      <c r="BF18" s="341">
        <f t="shared" ref="BF18" si="2310">IF(Y18&lt;&gt;"",SUMPRODUCT((BE16:BE19=BE18)*(BC16:BC19&gt;BC18)*1),0)</f>
        <v>0</v>
      </c>
      <c r="BG18" s="341">
        <f t="shared" ref="BG18:BG19" si="2311">BE18+BF18</f>
        <v>0</v>
      </c>
      <c r="BH18" s="341">
        <f t="shared" ref="BH18" si="2312">IF(Y18&lt;&gt;"",SUMPRODUCT((BG16:BG19=BG18)*(BE16:BE19=BE18)*(BA16:BA19&gt;BA18)*1),0)</f>
        <v>0</v>
      </c>
      <c r="BI18" s="341">
        <f t="shared" si="392"/>
        <v>1</v>
      </c>
      <c r="BJ18" s="341">
        <f>SUMPRODUCT((BI16:BI19=BI18)*(A16:A19&gt;A18)*1)</f>
        <v>2</v>
      </c>
      <c r="BK18" s="341">
        <f t="shared" si="199"/>
        <v>3</v>
      </c>
      <c r="BL18" s="341" t="str">
        <f t="shared" si="200"/>
        <v>Mali</v>
      </c>
      <c r="BM18" s="341">
        <f t="shared" ca="1" si="201"/>
        <v>0</v>
      </c>
      <c r="BN18" s="341">
        <f ca="1">SUMPRODUCT((OFFSET('Game Board'!$G$8:$G$31,0,BN$1)&lt;&gt;"")*(OFFSET('Game Board'!$F$8:$F$31,0,BN$1)=$C18)*(OFFSET('Game Board'!$G$8:$G$31,0,BN$1)&gt;OFFSET('Game Board'!$H$8:$H$31,0,BN$1))*1)+SUMPRODUCT((OFFSET('Game Board'!$G$8:$G$31,0,BN$1)&lt;&gt;"")*(OFFSET('Game Board'!$I$8:$I$31,0,BN$1)=$C18)*(OFFSET('Game Board'!$H$8:$H$31,0,BN$1)&gt;OFFSET('Game Board'!$G$8:$G$31,0,BN$1))*1)</f>
        <v>0</v>
      </c>
      <c r="BO18" s="341">
        <f ca="1">SUMPRODUCT((OFFSET('Game Board'!$G$8:$G$31,0,BN$1)&lt;&gt;"")*(OFFSET('Game Board'!$F$8:$F$31,0,BN$1)=$C18)*(OFFSET('Game Board'!$G$8:$G$31,0,BN$1)=OFFSET('Game Board'!$H$8:$H$31,0,BN$1))*1)+SUMPRODUCT((OFFSET('Game Board'!$G$8:$G$31,0,BN$1)&lt;&gt;"")*(OFFSET('Game Board'!$I$8:$I$31,0,BN$1)=$C18)*(OFFSET('Game Board'!$G$8:$G$31,0,BN$1)=OFFSET('Game Board'!$H$8:$H$31,0,BN$1))*1)</f>
        <v>0</v>
      </c>
      <c r="BP18" s="341">
        <f ca="1">SUMPRODUCT((OFFSET('Game Board'!$G$8:$G$31,0,BN$1)&lt;&gt;"")*(OFFSET('Game Board'!$F$8:$F$31,0,BN$1)=$C18)*(OFFSET('Game Board'!$G$8:$G$31,0,BN$1)&lt;OFFSET('Game Board'!$H$8:$H$31,0,BN$1))*1)+SUMPRODUCT((OFFSET('Game Board'!$G$8:$G$31,0,BN$1)&lt;&gt;"")*(OFFSET('Game Board'!$I$8:$I$31,0,BN$1)=$C18)*(OFFSET('Game Board'!$H$8:$H$31,0,BN$1)&lt;OFFSET('Game Board'!$G$8:$G$31,0,BN$1))*1)</f>
        <v>0</v>
      </c>
      <c r="BQ18" s="341">
        <f ca="1">SUMIF(OFFSET('Game Board'!$F$8:$F$31,0,BN$1),$C18,OFFSET('Game Board'!$G$8:$G$31,0,BN$1))+SUMIF(OFFSET('Game Board'!$I$8:$I$31,0,BN$1),$C18,OFFSET('Game Board'!$H$8:$H$31,0,BN$1))</f>
        <v>0</v>
      </c>
      <c r="BR18" s="341">
        <f ca="1">SUMIF(OFFSET('Game Board'!$F$8:$F$31,0,BN$1),$C18,OFFSET('Game Board'!$H$8:$H$31,0,BN$1))+SUMIF(OFFSET('Game Board'!$I$8:$I$31,0,BN$1),$C18,OFFSET('Game Board'!$G$8:$G$31,0,BN$1))</f>
        <v>0</v>
      </c>
      <c r="BS18" s="341">
        <f t="shared" ca="1" si="202"/>
        <v>0</v>
      </c>
      <c r="BT18" s="341">
        <f t="shared" ca="1" si="203"/>
        <v>0</v>
      </c>
      <c r="BU18" s="341">
        <f t="shared" ca="1" si="204"/>
        <v>2</v>
      </c>
      <c r="BV18" s="341">
        <f>'Tournament Setup'!$F20</f>
        <v>0</v>
      </c>
      <c r="BW18" s="341">
        <f ca="1">RANK(BT18,BT16:BT19)</f>
        <v>1</v>
      </c>
      <c r="BX18" s="341">
        <f ca="1">SUMPRODUCT((BW16:BW19=BW18)*(BS16:BS19&gt;BS18)*1)</f>
        <v>0</v>
      </c>
      <c r="BY18" s="341">
        <f t="shared" ca="1" si="205"/>
        <v>1</v>
      </c>
      <c r="BZ18" s="341">
        <f ca="1">SUMPRODUCT((BW16:BW19=BW18)*(BS16:BS19=BS18)*(BQ16:BQ19&gt;BQ18)*1)</f>
        <v>0</v>
      </c>
      <c r="CA18" s="341">
        <f t="shared" ca="1" si="206"/>
        <v>1</v>
      </c>
      <c r="CB18" s="341">
        <f ca="1">RANK(CA18,CA16:CA19,1)+COUNTIF(CA16:CA18,CA18)-1</f>
        <v>3</v>
      </c>
      <c r="CC18" s="341">
        <v>3</v>
      </c>
      <c r="CD18" s="341" t="str">
        <f t="shared" ref="CD18" ca="1" si="2313">INDEX(BL16:BL19,MATCH(CC18,CB16:CB19,0),0)</f>
        <v>Mali</v>
      </c>
      <c r="CE18" s="341">
        <f ca="1">INDEX(CA16:CA19,MATCH(CD18,BL16:BL19,0),0)</f>
        <v>1</v>
      </c>
      <c r="CF18" s="341" t="str">
        <f t="shared" ref="CF18:CF19" ca="1" si="2314">IF(AND(CF17&lt;&gt;"",CE18=1),CD18,"")</f>
        <v>Mali</v>
      </c>
      <c r="CG18" s="341" t="str">
        <f t="shared" ref="CG18" ca="1" si="2315">IF(CG17&lt;&gt;"",CD18,"")</f>
        <v/>
      </c>
      <c r="CH18" s="341" t="str">
        <f t="shared" ref="CH18" ca="1" si="2316">IF(CE19=3,CD18,"")</f>
        <v/>
      </c>
      <c r="CI18" s="341">
        <f ca="1">SUMPRODUCT((OFFSET('Game Board'!$F$8:$F$31,0,BN$1)=CF18)*(OFFSET('Game Board'!$I$8:$I$31,0,BN$1)=CF16)*(OFFSET('Game Board'!$G$8:$G$31,0,BN$1)&gt;OFFSET('Game Board'!$H$8:$H$31,0,BN$1))*1)+SUMPRODUCT((OFFSET('Game Board'!$I$8:$I$31,0,BN$1)=CF18)*(OFFSET('Game Board'!$F$8:$F$31,0,BN$1)=CF16)*(OFFSET('Game Board'!$H$8:$H$31,0,BN$1)&gt;OFFSET('Game Board'!$G$8:$G$31,0,BN$1))*1)+SUMPRODUCT((OFFSET('Game Board'!$F$8:$F$31,0,BN$1)=CF18)*(OFFSET('Game Board'!$I$8:$I$31,0,BN$1)=CF17)*(OFFSET('Game Board'!$G$8:$G$31,0,BN$1)&gt;OFFSET('Game Board'!$H$8:$H$31,0,BN$1))*1)+SUMPRODUCT((OFFSET('Game Board'!$I$8:$I$31,0,BN$1)=CF18)*(OFFSET('Game Board'!$F$8:$F$31,0,BN$1)=CF17)*(OFFSET('Game Board'!$H$8:$H$31,0,BN$1)&gt;OFFSET('Game Board'!$G$8:$G$31,0,BN$1))*1)+SUMPRODUCT((OFFSET('Game Board'!$F$8:$F$31,0,BN$1)=CF18)*(OFFSET('Game Board'!$I$8:$I$31,0,BN$1)=CF19)*(OFFSET('Game Board'!$G$8:$G$31,0,BN$1)&gt;OFFSET('Game Board'!$H$8:$H$31,0,BN$1))*1)+SUMPRODUCT((OFFSET('Game Board'!$I$8:$I$31,0,BN$1)=CF18)*(OFFSET('Game Board'!$F$8:$F$31,0,BN$1)=CF19)*(OFFSET('Game Board'!$H$8:$H$31,0,BN$1)&gt;OFFSET('Game Board'!$G$8:$G$31,0,BN$1))*1)</f>
        <v>0</v>
      </c>
      <c r="CJ18" s="341">
        <f ca="1">SUMPRODUCT((OFFSET('Game Board'!$F$8:$F$31,0,BN$1)=CF18)*(OFFSET('Game Board'!$I$8:$I$31,0,BN$1)=CF16)*(OFFSET('Game Board'!$G$8:$G$31,0,BN$1)=OFFSET('Game Board'!$H$8:$H$31,0,BN$1))*1)+SUMPRODUCT((OFFSET('Game Board'!$I$8:$I$31,0,BN$1)=CF18)*(OFFSET('Game Board'!$F$8:$F$31,0,BN$1)=CF16)*(OFFSET('Game Board'!$G$8:$G$31,0,BN$1)=OFFSET('Game Board'!$H$8:$H$31,0,BN$1))*1)+SUMPRODUCT((OFFSET('Game Board'!$F$8:$F$31,0,BN$1)=CF18)*(OFFSET('Game Board'!$I$8:$I$31,0,BN$1)=CF17)*(OFFSET('Game Board'!$G$8:$G$31,0,BN$1)=OFFSET('Game Board'!$H$8:$H$31,0,BN$1))*1)+SUMPRODUCT((OFFSET('Game Board'!$I$8:$I$31,0,BN$1)=CF18)*(OFFSET('Game Board'!$F$8:$F$31,0,BN$1)=CF17)*(OFFSET('Game Board'!$G$8:$G$31,0,BN$1)=OFFSET('Game Board'!$H$8:$H$31,0,BN$1))*1)+SUMPRODUCT((OFFSET('Game Board'!$F$8:$F$31,0,BN$1)=CF18)*(OFFSET('Game Board'!$I$8:$I$31,0,BN$1)=CF19)*(OFFSET('Game Board'!$G$8:$G$31,0,BN$1)=OFFSET('Game Board'!$H$8:$H$31,0,BN$1))*1)+SUMPRODUCT((OFFSET('Game Board'!$I$8:$I$31,0,BN$1)=CF18)*(OFFSET('Game Board'!$F$8:$F$31,0,BN$1)=CF19)*(OFFSET('Game Board'!$G$8:$G$31,0,BN$1)=OFFSET('Game Board'!$H$8:$H$31,0,BN$1))*1)</f>
        <v>3</v>
      </c>
      <c r="CK18" s="341">
        <f ca="1">SUMPRODUCT((OFFSET('Game Board'!$F$8:$F$31,0,BN$1)=CF18)*(OFFSET('Game Board'!$I$8:$I$31,0,BN$1)=CF16)*(OFFSET('Game Board'!$G$8:$G$31,0,BN$1)&lt;OFFSET('Game Board'!$H$8:$H$31,0,BN$1))*1)+SUMPRODUCT((OFFSET('Game Board'!$I$8:$I$31,0,BN$1)=CF18)*(OFFSET('Game Board'!$F$8:$F$31,0,BN$1)=CF16)*(OFFSET('Game Board'!$H$8:$H$31,0,BN$1)&lt;OFFSET('Game Board'!$G$8:$G$31,0,BN$1))*1)+SUMPRODUCT((OFFSET('Game Board'!$F$8:$F$31,0,BN$1)=CF18)*(OFFSET('Game Board'!$I$8:$I$31,0,BN$1)=CF17)*(OFFSET('Game Board'!$G$8:$G$31,0,BN$1)&lt;OFFSET('Game Board'!$H$8:$H$31,0,BN$1))*1)+SUMPRODUCT((OFFSET('Game Board'!$I$8:$I$31,0,BN$1)=CF18)*(OFFSET('Game Board'!$F$8:$F$31,0,BN$1)=CF17)*(OFFSET('Game Board'!$H$8:$H$31,0,BN$1)&lt;OFFSET('Game Board'!$G$8:$G$31,0,BN$1))*1)+SUMPRODUCT((OFFSET('Game Board'!$F$8:$F$31,0,BN$1)=CF18)*(OFFSET('Game Board'!$I$8:$I$31,0,BN$1)=CF19)*(OFFSET('Game Board'!$G$8:$G$31,0,BN$1)&lt;OFFSET('Game Board'!$H$8:$H$31,0,BN$1))*1)+SUMPRODUCT((OFFSET('Game Board'!$I$8:$I$31,0,BN$1)=CF18)*(OFFSET('Game Board'!$F$8:$F$31,0,BN$1)=CF19)*(OFFSET('Game Board'!$H$8:$H$31,0,BN$1)&lt;OFFSET('Game Board'!$G$8:$G$31,0,BN$1))*1)</f>
        <v>0</v>
      </c>
      <c r="CL18" s="341">
        <f ca="1">SUMIFS(OFFSET('Game Board'!$G$8:$G$31,0,BN$1),OFFSET('Game Board'!$F$8:$F$31,0,BN$1),CF18,OFFSET('Game Board'!$I$8:$I$31,0,BN$1),CF16)+SUMIFS(OFFSET('Game Board'!$G$8:$G$31,0,BN$1),OFFSET('Game Board'!$F$8:$F$31,0,BN$1),CF18,OFFSET('Game Board'!$I$8:$I$31,0,BN$1),CF17)+SUMIFS(OFFSET('Game Board'!$G$8:$G$31,0,BN$1),OFFSET('Game Board'!$F$8:$F$31,0,BN$1),CF18,OFFSET('Game Board'!$I$8:$I$31,0,BN$1),CF19)+SUMIFS(OFFSET('Game Board'!$H$8:$H$31,0,BN$1),OFFSET('Game Board'!$I$8:$I$31,0,BN$1),CF18,OFFSET('Game Board'!$F$8:$F$31,0,BN$1),CF16)+SUMIFS(OFFSET('Game Board'!$H$8:$H$31,0,BN$1),OFFSET('Game Board'!$I$8:$I$31,0,BN$1),CF18,OFFSET('Game Board'!$F$8:$F$31,0,BN$1),CF17)+SUMIFS(OFFSET('Game Board'!$H$8:$H$31,0,BN$1),OFFSET('Game Board'!$I$8:$I$31,0,BN$1),CF18,OFFSET('Game Board'!$F$8:$F$31,0,BN$1),CF19)</f>
        <v>0</v>
      </c>
      <c r="CM18" s="341">
        <f ca="1">SUMIFS(OFFSET('Game Board'!$H$8:$H$31,0,BN$1),OFFSET('Game Board'!$F$8:$F$31,0,BN$1),CF18,OFFSET('Game Board'!$I$8:$I$31,0,BN$1),CF16)+SUMIFS(OFFSET('Game Board'!$H$8:$H$31,0,BN$1),OFFSET('Game Board'!$F$8:$F$31,0,BN$1),CF18,OFFSET('Game Board'!$I$8:$I$31,0,BN$1),CF17)+SUMIFS(OFFSET('Game Board'!$H$8:$H$31,0,BN$1),OFFSET('Game Board'!$F$8:$F$31,0,BN$1),CF18,OFFSET('Game Board'!$I$8:$I$31,0,BN$1),CF19)+SUMIFS(OFFSET('Game Board'!$G$8:$G$31,0,BN$1),OFFSET('Game Board'!$I$8:$I$31,0,BN$1),CF18,OFFSET('Game Board'!$F$8:$F$31,0,BN$1),CF16)+SUMIFS(OFFSET('Game Board'!$G$8:$G$31,0,BN$1),OFFSET('Game Board'!$I$8:$I$31,0,BN$1),CF18,OFFSET('Game Board'!$F$8:$F$31,0,BN$1),CF17)+SUMIFS(OFFSET('Game Board'!$G$8:$G$31,0,BN$1),OFFSET('Game Board'!$I$8:$I$31,0,BN$1),CF18,OFFSET('Game Board'!$F$8:$F$31,0,BN$1),CF19)</f>
        <v>0</v>
      </c>
      <c r="CN18" s="341">
        <f t="shared" ca="1" si="207"/>
        <v>0</v>
      </c>
      <c r="CO18" s="341">
        <f t="shared" ca="1" si="208"/>
        <v>3</v>
      </c>
      <c r="CP18" s="341">
        <f t="shared" ref="CP18" ca="1" si="2317">IF(CF18&lt;&gt;"",SUMPRODUCT((CE16:CE19=CE18)*(CO16:CO19&gt;CO18)*1),0)</f>
        <v>0</v>
      </c>
      <c r="CQ18" s="341">
        <f t="shared" ref="CQ18" ca="1" si="2318">IF(CF18&lt;&gt;"",SUMPRODUCT((CP16:CP19=CP18)*(CN16:CN19&gt;CN18)*1),0)</f>
        <v>0</v>
      </c>
      <c r="CR18" s="341">
        <f t="shared" ca="1" si="1"/>
        <v>0</v>
      </c>
      <c r="CS18" s="341">
        <f t="shared" ref="CS18" ca="1" si="2319">IF(CF18&lt;&gt;"",SUMPRODUCT((CR16:CR19=CR18)*(CP16:CP19=CP18)*(CL16:CL19&gt;CL18)*1),0)</f>
        <v>0</v>
      </c>
      <c r="CT18" s="341">
        <f t="shared" ca="1" si="209"/>
        <v>1</v>
      </c>
      <c r="CU18" s="341">
        <f ca="1">SUMPRODUCT((OFFSET('Game Board'!$F$8:$F$31,0,BN$1)=CG18)*(OFFSET('Game Board'!$I$8:$I$31,0,BN$1)=CG17)*(OFFSET('Game Board'!$G$8:$G$31,0,BN$1)&gt;OFFSET('Game Board'!$H$8:$H$31,0,BN$1))*1)+SUMPRODUCT((OFFSET('Game Board'!$I$8:$I$31,0,BN$1)=CG18)*(OFFSET('Game Board'!$F$8:$F$31,0,BN$1)=CG17)*(OFFSET('Game Board'!$H$8:$H$31,0,BN$1)&gt;OFFSET('Game Board'!$G$8:$G$31,0,BN$1))*1)+SUMPRODUCT((OFFSET('Game Board'!$F$8:$F$31,0,BN$1)=CG18)*(OFFSET('Game Board'!$I$8:$I$31,0,BN$1)=CG19)*(OFFSET('Game Board'!$G$8:$G$31,0,BN$1)&gt;OFFSET('Game Board'!$H$8:$H$31,0,BN$1))*1)+SUMPRODUCT((OFFSET('Game Board'!$I$8:$I$31,0,BN$1)=CG18)*(OFFSET('Game Board'!$F$8:$F$31,0,BN$1)=CG19)*(OFFSET('Game Board'!$H$8:$H$31,0,BN$1)&gt;OFFSET('Game Board'!$G$8:$G$31,0,BN$1))*1)</f>
        <v>0</v>
      </c>
      <c r="CV18" s="341">
        <f ca="1">SUMPRODUCT((OFFSET('Game Board'!$F$8:$F$31,0,BN$1)=CG18)*(OFFSET('Game Board'!$I$8:$I$31,0,BN$1)=CG17)*(OFFSET('Game Board'!$G$8:$G$31,0,BN$1)=OFFSET('Game Board'!$H$8:$H$31,0,BN$1))*1)+SUMPRODUCT((OFFSET('Game Board'!$I$8:$I$31,0,BN$1)=CG18)*(OFFSET('Game Board'!$F$8:$F$31,0,BN$1)=CG17)*(OFFSET('Game Board'!$G$8:$G$31,0,BN$1)=OFFSET('Game Board'!$H$8:$H$31,0,BN$1))*1)+SUMPRODUCT((OFFSET('Game Board'!$F$8:$F$31,0,BN$1)=CG18)*(OFFSET('Game Board'!$I$8:$I$31,0,BN$1)=CG19)*(OFFSET('Game Board'!$G$8:$G$31,0,BN$1)=OFFSET('Game Board'!$H$8:$H$31,0,BN$1))*1)+SUMPRODUCT((OFFSET('Game Board'!$I$8:$I$31,0,BN$1)=CG18)*(OFFSET('Game Board'!$F$8:$F$31,0,BN$1)=CG19)*(OFFSET('Game Board'!$G$8:$G$31,0,BN$1)=OFFSET('Game Board'!$H$8:$H$31,0,BN$1))*1)</f>
        <v>0</v>
      </c>
      <c r="CW18" s="341">
        <f ca="1">SUMPRODUCT((OFFSET('Game Board'!$F$8:$F$31,0,BN$1)=CG18)*(OFFSET('Game Board'!$I$8:$I$31,0,BN$1)=CG17)*(OFFSET('Game Board'!$G$8:$G$31,0,BN$1)&lt;OFFSET('Game Board'!$H$8:$H$31,0,BN$1))*1)+SUMPRODUCT((OFFSET('Game Board'!$I$8:$I$31,0,BN$1)=CG18)*(OFFSET('Game Board'!$F$8:$F$31,0,BN$1)=CG17)*(OFFSET('Game Board'!$H$8:$H$31,0,BN$1)&lt;OFFSET('Game Board'!$G$8:$G$31,0,BN$1))*1)+SUMPRODUCT((OFFSET('Game Board'!$F$8:$F$31,0,BN$1)=CG18)*(OFFSET('Game Board'!$I$8:$I$31,0,BN$1)=CG19)*(OFFSET('Game Board'!$G$8:$G$31,0,BN$1)&lt;OFFSET('Game Board'!$H$8:$H$31,0,BN$1))*1)+SUMPRODUCT((OFFSET('Game Board'!$I$8:$I$31,0,BN$1)=CG18)*(OFFSET('Game Board'!$F$8:$F$31,0,BN$1)=CG19)*(OFFSET('Game Board'!$H$8:$H$31,0,BN$1)&lt;OFFSET('Game Board'!$G$8:$G$31,0,BN$1))*1)</f>
        <v>0</v>
      </c>
      <c r="CX18" s="341">
        <f ca="1">SUMIFS(OFFSET('Game Board'!$G$8:$G$31,0,BN$1),OFFSET('Game Board'!$F$8:$F$31,0,BN$1),CG18,OFFSET('Game Board'!$I$8:$I$31,0,BN$1),CG17)+SUMIFS(OFFSET('Game Board'!$G$8:$G$31,0,BN$1),OFFSET('Game Board'!$F$8:$F$31,0,BN$1),CG18,OFFSET('Game Board'!$I$8:$I$31,0,BN$1),CG19)+SUMIFS(OFFSET('Game Board'!$H$8:$H$31,0,BN$1),OFFSET('Game Board'!$I$8:$I$31,0,BN$1),CG18,OFFSET('Game Board'!$F$8:$F$31,0,BN$1),CG17)+SUMIFS(OFFSET('Game Board'!$H$8:$H$31,0,BN$1),OFFSET('Game Board'!$I$8:$I$31,0,BN$1),CG18,OFFSET('Game Board'!$F$8:$F$31,0,BN$1),CG19)</f>
        <v>0</v>
      </c>
      <c r="CY18" s="341">
        <f ca="1">SUMIFS(OFFSET('Game Board'!$H$8:$H$31,0,BN$1),OFFSET('Game Board'!$F$8:$F$31,0,BN$1),CG18,OFFSET('Game Board'!$I$8:$I$31,0,BN$1),CG17)+SUMIFS(OFFSET('Game Board'!$H$8:$H$31,0,BN$1),OFFSET('Game Board'!$F$8:$F$31,0,BN$1),CG18,OFFSET('Game Board'!$I$8:$I$31,0,BN$1),CG19)+SUMIFS(OFFSET('Game Board'!$G$8:$G$31,0,BN$1),OFFSET('Game Board'!$I$8:$I$31,0,BN$1),CG18,OFFSET('Game Board'!$F$8:$F$31,0,BN$1),CG17)+SUMIFS(OFFSET('Game Board'!$G$8:$G$31,0,BN$1),OFFSET('Game Board'!$I$8:$I$31,0,BN$1),CG18,OFFSET('Game Board'!$F$8:$F$31,0,BN$1),CG19)</f>
        <v>0</v>
      </c>
      <c r="CZ18" s="341">
        <f t="shared" ca="1" si="210"/>
        <v>0</v>
      </c>
      <c r="DA18" s="341">
        <f t="shared" ca="1" si="211"/>
        <v>0</v>
      </c>
      <c r="DB18" s="341">
        <f t="shared" ref="DB18" ca="1" si="2320">IF(CG18&lt;&gt;"",SUMPRODUCT((CE16:CE19=CE18)*(DA16:DA19&gt;DA18)*1),0)</f>
        <v>0</v>
      </c>
      <c r="DC18" s="341">
        <f t="shared" ref="DC18" ca="1" si="2321">IF(CG18&lt;&gt;"",SUMPRODUCT((DB16:DB19=DB18)*(CZ16:CZ19&gt;CZ18)*1),0)</f>
        <v>0</v>
      </c>
      <c r="DD18" s="341">
        <f t="shared" ca="1" si="212"/>
        <v>0</v>
      </c>
      <c r="DE18" s="341">
        <f t="shared" ref="DE18" ca="1" si="2322">IF(CG18&lt;&gt;"",SUMPRODUCT((DD16:DD19=DD18)*(DB16:DB19=DB18)*(CX16:CX19&gt;CX18)*1),0)</f>
        <v>0</v>
      </c>
      <c r="DF18" s="341">
        <f t="shared" ca="1" si="213"/>
        <v>1</v>
      </c>
      <c r="DG18" s="341">
        <f ca="1">SUMPRODUCT((OFFSET('Game Board'!$F$8:$F$31,0,BN$1)=CH18)*(OFFSET('Game Board'!$I$8:$I$31,0,BN$1)=CH19)*(OFFSET('Game Board'!$G$8:$G$31,0,BN$1)&gt;OFFSET('Game Board'!$H$8:$H$31,0,BN$1))*1)+SUMPRODUCT((OFFSET('Game Board'!$I$8:$I$31,0,BN$1)=CH18)*(OFFSET('Game Board'!$F$8:$F$31,0,BN$1)=CH19)*(OFFSET('Game Board'!$H$8:$H$31,0,BN$1)&gt;OFFSET('Game Board'!$G$8:$G$31,0,BN$1))*1)</f>
        <v>0</v>
      </c>
      <c r="DH18" s="341">
        <f ca="1">SUMPRODUCT((OFFSET('Game Board'!$F$8:$F$31,0,BN$1)=CH18)*(OFFSET('Game Board'!$I$8:$I$31,0,BN$1)=CH19)*(OFFSET('Game Board'!$G$8:$G$31,0,BN$1)=OFFSET('Game Board'!$H$8:$H$31,0,BN$1))*1)+SUMPRODUCT((OFFSET('Game Board'!$I$8:$I$31,0,BN$1)=CH18)*(OFFSET('Game Board'!$F$8:$F$31,0,BN$1)=CH19)*(OFFSET('Game Board'!$H$8:$H$31,0,BN$1)=OFFSET('Game Board'!$G$8:$G$31,0,BN$1))*1)</f>
        <v>0</v>
      </c>
      <c r="DI18" s="341">
        <f ca="1">SUMPRODUCT((OFFSET('Game Board'!$F$8:$F$31,0,BN$1)=CH18)*(OFFSET('Game Board'!$I$8:$I$31,0,BN$1)=CH19)*(OFFSET('Game Board'!$G$8:$G$31,0,BN$1)&lt;OFFSET('Game Board'!$H$8:$H$31,0,BN$1))*1)+SUMPRODUCT((OFFSET('Game Board'!$I$8:$I$31,0,BN$1)=CH18)*(OFFSET('Game Board'!$F$8:$F$31,0,BN$1)=CH19)*(OFFSET('Game Board'!$H$8:$H$31,0,BN$1)&lt;OFFSET('Game Board'!$G$8:$G$31,0,BN$1))*1)</f>
        <v>0</v>
      </c>
      <c r="DJ18" s="341">
        <f ca="1">SUMIFS(OFFSET('Game Board'!$G$8:$G$31,0,BN$1),OFFSET('Game Board'!$F$8:$F$31,0,BN$1),CH18,OFFSET('Game Board'!$I$8:$I$31,0,BN$1),CH19)+SUMIFS(OFFSET('Game Board'!$H$8:$H$31,0,BN$1),OFFSET('Game Board'!$I$8:$I$31,0,BN$1),CH18,OFFSET('Game Board'!$F$8:$F$31,0,BN$1),CH19)</f>
        <v>0</v>
      </c>
      <c r="DK18" s="341">
        <f ca="1">SUMIFS(OFFSET('Game Board'!$H$8:$H$31,0,BN$1),OFFSET('Game Board'!$F$8:$F$31,0,BN$1),CH18,OFFSET('Game Board'!$I$8:$I$31,0,BN$1),CH19)+SUMIFS(OFFSET('Game Board'!$G$8:$G$31,0,BN$1),OFFSET('Game Board'!$I$8:$I$31,0,BN$1),CH18,OFFSET('Game Board'!$F$8:$F$31,0,BN$1),CH19)</f>
        <v>0</v>
      </c>
      <c r="DL18" s="341">
        <f t="shared" ref="DL18:DL19" ca="1" si="2323">DJ18-DK18</f>
        <v>0</v>
      </c>
      <c r="DM18" s="341">
        <f t="shared" ref="DM18:DM19" ca="1" si="2324">DH18*1+DG18*3</f>
        <v>0</v>
      </c>
      <c r="DN18" s="341">
        <f t="shared" ref="DN18" ca="1" si="2325">IF(CH18&lt;&gt;"",SUMPRODUCT((CQ16:CQ19=CQ18)*(DM16:DM19&gt;DM18)*1),0)</f>
        <v>0</v>
      </c>
      <c r="DO18" s="341">
        <f t="shared" ref="DO18" ca="1" si="2326">IF(CH18&lt;&gt;"",SUMPRODUCT((DN16:DN19=DN18)*(DL16:DL19&gt;DL18)*1),0)</f>
        <v>0</v>
      </c>
      <c r="DP18" s="341">
        <f t="shared" ref="DP18:DP19" ca="1" si="2327">DN18+DO18</f>
        <v>0</v>
      </c>
      <c r="DQ18" s="341">
        <f t="shared" ref="DQ18" ca="1" si="2328">IF(CH18&lt;&gt;"",SUMPRODUCT((DP16:DP19=DP18)*(DN16:DN19=DN18)*(DJ16:DJ19&gt;DJ18)*1),0)</f>
        <v>0</v>
      </c>
      <c r="DR18" s="341">
        <f t="shared" ca="1" si="395"/>
        <v>1</v>
      </c>
      <c r="DS18" s="341">
        <f t="shared" ref="DS18" ca="1" si="2329">SUMPRODUCT((DR16:DR19=DR18)*(BU16:BU19&gt;BU18)*1)</f>
        <v>2</v>
      </c>
      <c r="DT18" s="341">
        <f t="shared" ca="1" si="214"/>
        <v>3</v>
      </c>
      <c r="DU18" s="341" t="str">
        <f t="shared" si="215"/>
        <v>Mali</v>
      </c>
      <c r="DV18" s="341">
        <f t="shared" ca="1" si="216"/>
        <v>0</v>
      </c>
      <c r="DW18" s="341">
        <f ca="1">SUMPRODUCT((OFFSET('Game Board'!$G$8:$G$31,0,DW$1)&lt;&gt;"")*(OFFSET('Game Board'!$F$8:$F$31,0,DW$1)=$C18)*(OFFSET('Game Board'!$G$8:$G$31,0,DW$1)&gt;OFFSET('Game Board'!$H$8:$H$31,0,DW$1))*1)+SUMPRODUCT((OFFSET('Game Board'!$G$8:$G$31,0,DW$1)&lt;&gt;"")*(OFFSET('Game Board'!$I$8:$I$31,0,DW$1)=$C18)*(OFFSET('Game Board'!$H$8:$H$31,0,DW$1)&gt;OFFSET('Game Board'!$G$8:$G$31,0,DW$1))*1)</f>
        <v>0</v>
      </c>
      <c r="DX18" s="341">
        <f ca="1">SUMPRODUCT((OFFSET('Game Board'!$G$8:$G$31,0,DW$1)&lt;&gt;"")*(OFFSET('Game Board'!$F$8:$F$31,0,DW$1)=$C18)*(OFFSET('Game Board'!$G$8:$G$31,0,DW$1)=OFFSET('Game Board'!$H$8:$H$31,0,DW$1))*1)+SUMPRODUCT((OFFSET('Game Board'!$G$8:$G$31,0,DW$1)&lt;&gt;"")*(OFFSET('Game Board'!$I$8:$I$31,0,DW$1)=$C18)*(OFFSET('Game Board'!$G$8:$G$31,0,DW$1)=OFFSET('Game Board'!$H$8:$H$31,0,DW$1))*1)</f>
        <v>0</v>
      </c>
      <c r="DY18" s="341">
        <f ca="1">SUMPRODUCT((OFFSET('Game Board'!$G$8:$G$31,0,DW$1)&lt;&gt;"")*(OFFSET('Game Board'!$F$8:$F$31,0,DW$1)=$C18)*(OFFSET('Game Board'!$G$8:$G$31,0,DW$1)&lt;OFFSET('Game Board'!$H$8:$H$31,0,DW$1))*1)+SUMPRODUCT((OFFSET('Game Board'!$G$8:$G$31,0,DW$1)&lt;&gt;"")*(OFFSET('Game Board'!$I$8:$I$31,0,DW$1)=$C18)*(OFFSET('Game Board'!$H$8:$H$31,0,DW$1)&lt;OFFSET('Game Board'!$G$8:$G$31,0,DW$1))*1)</f>
        <v>0</v>
      </c>
      <c r="DZ18" s="341">
        <f ca="1">SUMIF(OFFSET('Game Board'!$F$8:$F$31,0,DW$1),$C18,OFFSET('Game Board'!$G$8:$G$31,0,DW$1))+SUMIF(OFFSET('Game Board'!$I$8:$I$31,0,DW$1),$C18,OFFSET('Game Board'!$H$8:$H$31,0,DW$1))</f>
        <v>0</v>
      </c>
      <c r="EA18" s="341">
        <f ca="1">SUMIF(OFFSET('Game Board'!$F$8:$F$31,0,DW$1),$C18,OFFSET('Game Board'!$H$8:$H$31,0,DW$1))+SUMIF(OFFSET('Game Board'!$I$8:$I$31,0,DW$1),$C18,OFFSET('Game Board'!$G$8:$G$31,0,DW$1))</f>
        <v>0</v>
      </c>
      <c r="EB18" s="341">
        <f t="shared" ca="1" si="217"/>
        <v>0</v>
      </c>
      <c r="EC18" s="341">
        <f t="shared" ca="1" si="218"/>
        <v>0</v>
      </c>
      <c r="ED18" s="341">
        <f t="shared" ca="1" si="219"/>
        <v>2</v>
      </c>
      <c r="EE18" s="341">
        <f>'Tournament Setup'!$F20</f>
        <v>0</v>
      </c>
      <c r="EF18" s="341">
        <f ca="1">RANK(EC18,EC16:EC19)</f>
        <v>1</v>
      </c>
      <c r="EG18" s="341">
        <f ca="1">SUMPRODUCT((EF16:EF19=EF18)*(EB16:EB19&gt;EB18)*1)</f>
        <v>0</v>
      </c>
      <c r="EH18" s="341">
        <f t="shared" ca="1" si="220"/>
        <v>1</v>
      </c>
      <c r="EI18" s="341">
        <f ca="1">SUMPRODUCT((EF16:EF19=EF18)*(EB16:EB19=EB18)*(DZ16:DZ19&gt;DZ18)*1)</f>
        <v>0</v>
      </c>
      <c r="EJ18" s="341">
        <f t="shared" ca="1" si="221"/>
        <v>1</v>
      </c>
      <c r="EK18" s="341">
        <f ca="1">RANK(EJ18,EJ16:EJ19,1)+COUNTIF(EJ16:EJ18,EJ18)-1</f>
        <v>3</v>
      </c>
      <c r="EL18" s="341">
        <v>3</v>
      </c>
      <c r="EM18" s="341" t="str">
        <f t="shared" ref="EM18" ca="1" si="2330">INDEX(DU16:DU19,MATCH(EL18,EK16:EK19,0),0)</f>
        <v>Mali</v>
      </c>
      <c r="EN18" s="341">
        <f ca="1">INDEX(EJ16:EJ19,MATCH(EM18,DU16:DU19,0),0)</f>
        <v>1</v>
      </c>
      <c r="EO18" s="341" t="str">
        <f t="shared" ref="EO18:EO19" ca="1" si="2331">IF(AND(EO17&lt;&gt;"",EN18=1),EM18,"")</f>
        <v>Mali</v>
      </c>
      <c r="EP18" s="341" t="str">
        <f t="shared" ref="EP18" ca="1" si="2332">IF(EP17&lt;&gt;"",EM18,"")</f>
        <v/>
      </c>
      <c r="EQ18" s="341" t="str">
        <f t="shared" ref="EQ18" ca="1" si="2333">IF(EN19=3,EM18,"")</f>
        <v/>
      </c>
      <c r="ER18" s="341">
        <f ca="1">SUMPRODUCT((OFFSET('Game Board'!$F$8:$F$31,0,DW$1)=EO18)*(OFFSET('Game Board'!$I$8:$I$31,0,DW$1)=EO16)*(OFFSET('Game Board'!$G$8:$G$31,0,DW$1)&gt;OFFSET('Game Board'!$H$8:$H$31,0,DW$1))*1)+SUMPRODUCT((OFFSET('Game Board'!$I$8:$I$31,0,DW$1)=EO18)*(OFFSET('Game Board'!$F$8:$F$31,0,DW$1)=EO16)*(OFFSET('Game Board'!$H$8:$H$31,0,DW$1)&gt;OFFSET('Game Board'!$G$8:$G$31,0,DW$1))*1)+SUMPRODUCT((OFFSET('Game Board'!$F$8:$F$31,0,DW$1)=EO18)*(OFFSET('Game Board'!$I$8:$I$31,0,DW$1)=EO17)*(OFFSET('Game Board'!$G$8:$G$31,0,DW$1)&gt;OFFSET('Game Board'!$H$8:$H$31,0,DW$1))*1)+SUMPRODUCT((OFFSET('Game Board'!$I$8:$I$31,0,DW$1)=EO18)*(OFFSET('Game Board'!$F$8:$F$31,0,DW$1)=EO17)*(OFFSET('Game Board'!$H$8:$H$31,0,DW$1)&gt;OFFSET('Game Board'!$G$8:$G$31,0,DW$1))*1)+SUMPRODUCT((OFFSET('Game Board'!$F$8:$F$31,0,DW$1)=EO18)*(OFFSET('Game Board'!$I$8:$I$31,0,DW$1)=EO19)*(OFFSET('Game Board'!$G$8:$G$31,0,DW$1)&gt;OFFSET('Game Board'!$H$8:$H$31,0,DW$1))*1)+SUMPRODUCT((OFFSET('Game Board'!$I$8:$I$31,0,DW$1)=EO18)*(OFFSET('Game Board'!$F$8:$F$31,0,DW$1)=EO19)*(OFFSET('Game Board'!$H$8:$H$31,0,DW$1)&gt;OFFSET('Game Board'!$G$8:$G$31,0,DW$1))*1)</f>
        <v>0</v>
      </c>
      <c r="ES18" s="341">
        <f ca="1">SUMPRODUCT((OFFSET('Game Board'!$F$8:$F$31,0,DW$1)=EO18)*(OFFSET('Game Board'!$I$8:$I$31,0,DW$1)=EO16)*(OFFSET('Game Board'!$G$8:$G$31,0,DW$1)=OFFSET('Game Board'!$H$8:$H$31,0,DW$1))*1)+SUMPRODUCT((OFFSET('Game Board'!$I$8:$I$31,0,DW$1)=EO18)*(OFFSET('Game Board'!$F$8:$F$31,0,DW$1)=EO16)*(OFFSET('Game Board'!$G$8:$G$31,0,DW$1)=OFFSET('Game Board'!$H$8:$H$31,0,DW$1))*1)+SUMPRODUCT((OFFSET('Game Board'!$F$8:$F$31,0,DW$1)=EO18)*(OFFSET('Game Board'!$I$8:$I$31,0,DW$1)=EO17)*(OFFSET('Game Board'!$G$8:$G$31,0,DW$1)=OFFSET('Game Board'!$H$8:$H$31,0,DW$1))*1)+SUMPRODUCT((OFFSET('Game Board'!$I$8:$I$31,0,DW$1)=EO18)*(OFFSET('Game Board'!$F$8:$F$31,0,DW$1)=EO17)*(OFFSET('Game Board'!$G$8:$G$31,0,DW$1)=OFFSET('Game Board'!$H$8:$H$31,0,DW$1))*1)+SUMPRODUCT((OFFSET('Game Board'!$F$8:$F$31,0,DW$1)=EO18)*(OFFSET('Game Board'!$I$8:$I$31,0,DW$1)=EO19)*(OFFSET('Game Board'!$G$8:$G$31,0,DW$1)=OFFSET('Game Board'!$H$8:$H$31,0,DW$1))*1)+SUMPRODUCT((OFFSET('Game Board'!$I$8:$I$31,0,DW$1)=EO18)*(OFFSET('Game Board'!$F$8:$F$31,0,DW$1)=EO19)*(OFFSET('Game Board'!$G$8:$G$31,0,DW$1)=OFFSET('Game Board'!$H$8:$H$31,0,DW$1))*1)</f>
        <v>3</v>
      </c>
      <c r="ET18" s="341">
        <f ca="1">SUMPRODUCT((OFFSET('Game Board'!$F$8:$F$31,0,DW$1)=EO18)*(OFFSET('Game Board'!$I$8:$I$31,0,DW$1)=EO16)*(OFFSET('Game Board'!$G$8:$G$31,0,DW$1)&lt;OFFSET('Game Board'!$H$8:$H$31,0,DW$1))*1)+SUMPRODUCT((OFFSET('Game Board'!$I$8:$I$31,0,DW$1)=EO18)*(OFFSET('Game Board'!$F$8:$F$31,0,DW$1)=EO16)*(OFFSET('Game Board'!$H$8:$H$31,0,DW$1)&lt;OFFSET('Game Board'!$G$8:$G$31,0,DW$1))*1)+SUMPRODUCT((OFFSET('Game Board'!$F$8:$F$31,0,DW$1)=EO18)*(OFFSET('Game Board'!$I$8:$I$31,0,DW$1)=EO17)*(OFFSET('Game Board'!$G$8:$G$31,0,DW$1)&lt;OFFSET('Game Board'!$H$8:$H$31,0,DW$1))*1)+SUMPRODUCT((OFFSET('Game Board'!$I$8:$I$31,0,DW$1)=EO18)*(OFFSET('Game Board'!$F$8:$F$31,0,DW$1)=EO17)*(OFFSET('Game Board'!$H$8:$H$31,0,DW$1)&lt;OFFSET('Game Board'!$G$8:$G$31,0,DW$1))*1)+SUMPRODUCT((OFFSET('Game Board'!$F$8:$F$31,0,DW$1)=EO18)*(OFFSET('Game Board'!$I$8:$I$31,0,DW$1)=EO19)*(OFFSET('Game Board'!$G$8:$G$31,0,DW$1)&lt;OFFSET('Game Board'!$H$8:$H$31,0,DW$1))*1)+SUMPRODUCT((OFFSET('Game Board'!$I$8:$I$31,0,DW$1)=EO18)*(OFFSET('Game Board'!$F$8:$F$31,0,DW$1)=EO19)*(OFFSET('Game Board'!$H$8:$H$31,0,DW$1)&lt;OFFSET('Game Board'!$G$8:$G$31,0,DW$1))*1)</f>
        <v>0</v>
      </c>
      <c r="EU18" s="341">
        <f ca="1">SUMIFS(OFFSET('Game Board'!$G$8:$G$31,0,DW$1),OFFSET('Game Board'!$F$8:$F$31,0,DW$1),EO18,OFFSET('Game Board'!$I$8:$I$31,0,DW$1),EO16)+SUMIFS(OFFSET('Game Board'!$G$8:$G$31,0,DW$1),OFFSET('Game Board'!$F$8:$F$31,0,DW$1),EO18,OFFSET('Game Board'!$I$8:$I$31,0,DW$1),EO17)+SUMIFS(OFFSET('Game Board'!$G$8:$G$31,0,DW$1),OFFSET('Game Board'!$F$8:$F$31,0,DW$1),EO18,OFFSET('Game Board'!$I$8:$I$31,0,DW$1),EO19)+SUMIFS(OFFSET('Game Board'!$H$8:$H$31,0,DW$1),OFFSET('Game Board'!$I$8:$I$31,0,DW$1),EO18,OFFSET('Game Board'!$F$8:$F$31,0,DW$1),EO16)+SUMIFS(OFFSET('Game Board'!$H$8:$H$31,0,DW$1),OFFSET('Game Board'!$I$8:$I$31,0,DW$1),EO18,OFFSET('Game Board'!$F$8:$F$31,0,DW$1),EO17)+SUMIFS(OFFSET('Game Board'!$H$8:$H$31,0,DW$1),OFFSET('Game Board'!$I$8:$I$31,0,DW$1),EO18,OFFSET('Game Board'!$F$8:$F$31,0,DW$1),EO19)</f>
        <v>0</v>
      </c>
      <c r="EV18" s="341">
        <f ca="1">SUMIFS(OFFSET('Game Board'!$H$8:$H$31,0,DW$1),OFFSET('Game Board'!$F$8:$F$31,0,DW$1),EO18,OFFSET('Game Board'!$I$8:$I$31,0,DW$1),EO16)+SUMIFS(OFFSET('Game Board'!$H$8:$H$31,0,DW$1),OFFSET('Game Board'!$F$8:$F$31,0,DW$1),EO18,OFFSET('Game Board'!$I$8:$I$31,0,DW$1),EO17)+SUMIFS(OFFSET('Game Board'!$H$8:$H$31,0,DW$1),OFFSET('Game Board'!$F$8:$F$31,0,DW$1),EO18,OFFSET('Game Board'!$I$8:$I$31,0,DW$1),EO19)+SUMIFS(OFFSET('Game Board'!$G$8:$G$31,0,DW$1),OFFSET('Game Board'!$I$8:$I$31,0,DW$1),EO18,OFFSET('Game Board'!$F$8:$F$31,0,DW$1),EO16)+SUMIFS(OFFSET('Game Board'!$G$8:$G$31,0,DW$1),OFFSET('Game Board'!$I$8:$I$31,0,DW$1),EO18,OFFSET('Game Board'!$F$8:$F$31,0,DW$1),EO17)+SUMIFS(OFFSET('Game Board'!$G$8:$G$31,0,DW$1),OFFSET('Game Board'!$I$8:$I$31,0,DW$1),EO18,OFFSET('Game Board'!$F$8:$F$31,0,DW$1),EO19)</f>
        <v>0</v>
      </c>
      <c r="EW18" s="341">
        <f t="shared" ca="1" si="222"/>
        <v>0</v>
      </c>
      <c r="EX18" s="341">
        <f t="shared" ca="1" si="223"/>
        <v>3</v>
      </c>
      <c r="EY18" s="341">
        <f t="shared" ref="EY18" ca="1" si="2334">IF(EO18&lt;&gt;"",SUMPRODUCT((EN16:EN19=EN18)*(EX16:EX19&gt;EX18)*1),0)</f>
        <v>0</v>
      </c>
      <c r="EZ18" s="341">
        <f t="shared" ref="EZ18" ca="1" si="2335">IF(EO18&lt;&gt;"",SUMPRODUCT((EY16:EY19=EY18)*(EW16:EW19&gt;EW18)*1),0)</f>
        <v>0</v>
      </c>
      <c r="FA18" s="341">
        <f t="shared" ca="1" si="2"/>
        <v>0</v>
      </c>
      <c r="FB18" s="341">
        <f t="shared" ref="FB18" ca="1" si="2336">IF(EO18&lt;&gt;"",SUMPRODUCT((FA16:FA19=FA18)*(EY16:EY19=EY18)*(EU16:EU19&gt;EU18)*1),0)</f>
        <v>0</v>
      </c>
      <c r="FC18" s="341">
        <f t="shared" ca="1" si="224"/>
        <v>1</v>
      </c>
      <c r="FD18" s="341">
        <f ca="1">SUMPRODUCT((OFFSET('Game Board'!$F$8:$F$31,0,DW$1)=EP18)*(OFFSET('Game Board'!$I$8:$I$31,0,DW$1)=EP17)*(OFFSET('Game Board'!$G$8:$G$31,0,DW$1)&gt;OFFSET('Game Board'!$H$8:$H$31,0,DW$1))*1)+SUMPRODUCT((OFFSET('Game Board'!$I$8:$I$31,0,DW$1)=EP18)*(OFFSET('Game Board'!$F$8:$F$31,0,DW$1)=EP17)*(OFFSET('Game Board'!$H$8:$H$31,0,DW$1)&gt;OFFSET('Game Board'!$G$8:$G$31,0,DW$1))*1)+SUMPRODUCT((OFFSET('Game Board'!$F$8:$F$31,0,DW$1)=EP18)*(OFFSET('Game Board'!$I$8:$I$31,0,DW$1)=EP19)*(OFFSET('Game Board'!$G$8:$G$31,0,DW$1)&gt;OFFSET('Game Board'!$H$8:$H$31,0,DW$1))*1)+SUMPRODUCT((OFFSET('Game Board'!$I$8:$I$31,0,DW$1)=EP18)*(OFFSET('Game Board'!$F$8:$F$31,0,DW$1)=EP19)*(OFFSET('Game Board'!$H$8:$H$31,0,DW$1)&gt;OFFSET('Game Board'!$G$8:$G$31,0,DW$1))*1)</f>
        <v>0</v>
      </c>
      <c r="FE18" s="341">
        <f ca="1">SUMPRODUCT((OFFSET('Game Board'!$F$8:$F$31,0,DW$1)=EP18)*(OFFSET('Game Board'!$I$8:$I$31,0,DW$1)=EP17)*(OFFSET('Game Board'!$G$8:$G$31,0,DW$1)=OFFSET('Game Board'!$H$8:$H$31,0,DW$1))*1)+SUMPRODUCT((OFFSET('Game Board'!$I$8:$I$31,0,DW$1)=EP18)*(OFFSET('Game Board'!$F$8:$F$31,0,DW$1)=EP17)*(OFFSET('Game Board'!$G$8:$G$31,0,DW$1)=OFFSET('Game Board'!$H$8:$H$31,0,DW$1))*1)+SUMPRODUCT((OFFSET('Game Board'!$F$8:$F$31,0,DW$1)=EP18)*(OFFSET('Game Board'!$I$8:$I$31,0,DW$1)=EP19)*(OFFSET('Game Board'!$G$8:$G$31,0,DW$1)=OFFSET('Game Board'!$H$8:$H$31,0,DW$1))*1)+SUMPRODUCT((OFFSET('Game Board'!$I$8:$I$31,0,DW$1)=EP18)*(OFFSET('Game Board'!$F$8:$F$31,0,DW$1)=EP19)*(OFFSET('Game Board'!$G$8:$G$31,0,DW$1)=OFFSET('Game Board'!$H$8:$H$31,0,DW$1))*1)</f>
        <v>0</v>
      </c>
      <c r="FF18" s="341">
        <f ca="1">SUMPRODUCT((OFFSET('Game Board'!$F$8:$F$31,0,DW$1)=EP18)*(OFFSET('Game Board'!$I$8:$I$31,0,DW$1)=EP17)*(OFFSET('Game Board'!$G$8:$G$31,0,DW$1)&lt;OFFSET('Game Board'!$H$8:$H$31,0,DW$1))*1)+SUMPRODUCT((OFFSET('Game Board'!$I$8:$I$31,0,DW$1)=EP18)*(OFFSET('Game Board'!$F$8:$F$31,0,DW$1)=EP17)*(OFFSET('Game Board'!$H$8:$H$31,0,DW$1)&lt;OFFSET('Game Board'!$G$8:$G$31,0,DW$1))*1)+SUMPRODUCT((OFFSET('Game Board'!$F$8:$F$31,0,DW$1)=EP18)*(OFFSET('Game Board'!$I$8:$I$31,0,DW$1)=EP19)*(OFFSET('Game Board'!$G$8:$G$31,0,DW$1)&lt;OFFSET('Game Board'!$H$8:$H$31,0,DW$1))*1)+SUMPRODUCT((OFFSET('Game Board'!$I$8:$I$31,0,DW$1)=EP18)*(OFFSET('Game Board'!$F$8:$F$31,0,DW$1)=EP19)*(OFFSET('Game Board'!$H$8:$H$31,0,DW$1)&lt;OFFSET('Game Board'!$G$8:$G$31,0,DW$1))*1)</f>
        <v>0</v>
      </c>
      <c r="FG18" s="341">
        <f ca="1">SUMIFS(OFFSET('Game Board'!$G$8:$G$31,0,DW$1),OFFSET('Game Board'!$F$8:$F$31,0,DW$1),EP18,OFFSET('Game Board'!$I$8:$I$31,0,DW$1),EP17)+SUMIFS(OFFSET('Game Board'!$G$8:$G$31,0,DW$1),OFFSET('Game Board'!$F$8:$F$31,0,DW$1),EP18,OFFSET('Game Board'!$I$8:$I$31,0,DW$1),EP19)+SUMIFS(OFFSET('Game Board'!$H$8:$H$31,0,DW$1),OFFSET('Game Board'!$I$8:$I$31,0,DW$1),EP18,OFFSET('Game Board'!$F$8:$F$31,0,DW$1),EP17)+SUMIFS(OFFSET('Game Board'!$H$8:$H$31,0,DW$1),OFFSET('Game Board'!$I$8:$I$31,0,DW$1),EP18,OFFSET('Game Board'!$F$8:$F$31,0,DW$1),EP19)</f>
        <v>0</v>
      </c>
      <c r="FH18" s="341">
        <f ca="1">SUMIFS(OFFSET('Game Board'!$H$8:$H$31,0,DW$1),OFFSET('Game Board'!$F$8:$F$31,0,DW$1),EP18,OFFSET('Game Board'!$I$8:$I$31,0,DW$1),EP17)+SUMIFS(OFFSET('Game Board'!$H$8:$H$31,0,DW$1),OFFSET('Game Board'!$F$8:$F$31,0,DW$1),EP18,OFFSET('Game Board'!$I$8:$I$31,0,DW$1),EP19)+SUMIFS(OFFSET('Game Board'!$G$8:$G$31,0,DW$1),OFFSET('Game Board'!$I$8:$I$31,0,DW$1),EP18,OFFSET('Game Board'!$F$8:$F$31,0,DW$1),EP17)+SUMIFS(OFFSET('Game Board'!$G$8:$G$31,0,DW$1),OFFSET('Game Board'!$I$8:$I$31,0,DW$1),EP18,OFFSET('Game Board'!$F$8:$F$31,0,DW$1),EP19)</f>
        <v>0</v>
      </c>
      <c r="FI18" s="341">
        <f t="shared" ca="1" si="225"/>
        <v>0</v>
      </c>
      <c r="FJ18" s="341">
        <f t="shared" ca="1" si="226"/>
        <v>0</v>
      </c>
      <c r="FK18" s="341">
        <f t="shared" ref="FK18" ca="1" si="2337">IF(EP18&lt;&gt;"",SUMPRODUCT((EN16:EN19=EN18)*(FJ16:FJ19&gt;FJ18)*1),0)</f>
        <v>0</v>
      </c>
      <c r="FL18" s="341">
        <f t="shared" ref="FL18" ca="1" si="2338">IF(EP18&lt;&gt;"",SUMPRODUCT((FK16:FK19=FK18)*(FI16:FI19&gt;FI18)*1),0)</f>
        <v>0</v>
      </c>
      <c r="FM18" s="341">
        <f t="shared" ca="1" si="227"/>
        <v>0</v>
      </c>
      <c r="FN18" s="341">
        <f t="shared" ref="FN18" ca="1" si="2339">IF(EP18&lt;&gt;"",SUMPRODUCT((FM16:FM19=FM18)*(FK16:FK19=FK18)*(FG16:FG19&gt;FG18)*1),0)</f>
        <v>0</v>
      </c>
      <c r="FO18" s="341">
        <f t="shared" ca="1" si="228"/>
        <v>1</v>
      </c>
      <c r="FP18" s="341">
        <f ca="1">SUMPRODUCT((OFFSET('Game Board'!$F$8:$F$31,0,DW$1)=EQ18)*(OFFSET('Game Board'!$I$8:$I$31,0,DW$1)=EQ19)*(OFFSET('Game Board'!$G$8:$G$31,0,DW$1)&gt;OFFSET('Game Board'!$H$8:$H$31,0,DW$1))*1)+SUMPRODUCT((OFFSET('Game Board'!$I$8:$I$31,0,DW$1)=EQ18)*(OFFSET('Game Board'!$F$8:$F$31,0,DW$1)=EQ19)*(OFFSET('Game Board'!$H$8:$H$31,0,DW$1)&gt;OFFSET('Game Board'!$G$8:$G$31,0,DW$1))*1)</f>
        <v>0</v>
      </c>
      <c r="FQ18" s="341">
        <f ca="1">SUMPRODUCT((OFFSET('Game Board'!$F$8:$F$31,0,DW$1)=EQ18)*(OFFSET('Game Board'!$I$8:$I$31,0,DW$1)=EQ19)*(OFFSET('Game Board'!$G$8:$G$31,0,DW$1)=OFFSET('Game Board'!$H$8:$H$31,0,DW$1))*1)+SUMPRODUCT((OFFSET('Game Board'!$I$8:$I$31,0,DW$1)=EQ18)*(OFFSET('Game Board'!$F$8:$F$31,0,DW$1)=EQ19)*(OFFSET('Game Board'!$H$8:$H$31,0,DW$1)=OFFSET('Game Board'!$G$8:$G$31,0,DW$1))*1)</f>
        <v>0</v>
      </c>
      <c r="FR18" s="341">
        <f ca="1">SUMPRODUCT((OFFSET('Game Board'!$F$8:$F$31,0,DW$1)=EQ18)*(OFFSET('Game Board'!$I$8:$I$31,0,DW$1)=EQ19)*(OFFSET('Game Board'!$G$8:$G$31,0,DW$1)&lt;OFFSET('Game Board'!$H$8:$H$31,0,DW$1))*1)+SUMPRODUCT((OFFSET('Game Board'!$I$8:$I$31,0,DW$1)=EQ18)*(OFFSET('Game Board'!$F$8:$F$31,0,DW$1)=EQ19)*(OFFSET('Game Board'!$H$8:$H$31,0,DW$1)&lt;OFFSET('Game Board'!$G$8:$G$31,0,DW$1))*1)</f>
        <v>0</v>
      </c>
      <c r="FS18" s="341">
        <f ca="1">SUMIFS(OFFSET('Game Board'!$G$8:$G$31,0,DW$1),OFFSET('Game Board'!$F$8:$F$31,0,DW$1),EQ18,OFFSET('Game Board'!$I$8:$I$31,0,DW$1),EQ19)+SUMIFS(OFFSET('Game Board'!$H$8:$H$31,0,DW$1),OFFSET('Game Board'!$I$8:$I$31,0,DW$1),EQ18,OFFSET('Game Board'!$F$8:$F$31,0,DW$1),EQ19)</f>
        <v>0</v>
      </c>
      <c r="FT18" s="341">
        <f ca="1">SUMIFS(OFFSET('Game Board'!$H$8:$H$31,0,DW$1),OFFSET('Game Board'!$F$8:$F$31,0,DW$1),EQ18,OFFSET('Game Board'!$I$8:$I$31,0,DW$1),EQ19)+SUMIFS(OFFSET('Game Board'!$G$8:$G$31,0,DW$1),OFFSET('Game Board'!$I$8:$I$31,0,DW$1),EQ18,OFFSET('Game Board'!$F$8:$F$31,0,DW$1),EQ19)</f>
        <v>0</v>
      </c>
      <c r="FU18" s="341">
        <f t="shared" ref="FU18:FU19" ca="1" si="2340">FS18-FT18</f>
        <v>0</v>
      </c>
      <c r="FV18" s="341">
        <f t="shared" ref="FV18:FV19" ca="1" si="2341">FQ18*1+FP18*3</f>
        <v>0</v>
      </c>
      <c r="FW18" s="341">
        <f t="shared" ref="FW18" ca="1" si="2342">IF(EQ18&lt;&gt;"",SUMPRODUCT((EZ16:EZ19=EZ18)*(FV16:FV19&gt;FV18)*1),0)</f>
        <v>0</v>
      </c>
      <c r="FX18" s="341">
        <f t="shared" ref="FX18" ca="1" si="2343">IF(EQ18&lt;&gt;"",SUMPRODUCT((FW16:FW19=FW18)*(FU16:FU19&gt;FU18)*1),0)</f>
        <v>0</v>
      </c>
      <c r="FY18" s="341">
        <f t="shared" ref="FY18:FY19" ca="1" si="2344">FW18+FX18</f>
        <v>0</v>
      </c>
      <c r="FZ18" s="341">
        <f t="shared" ref="FZ18" ca="1" si="2345">IF(EQ18&lt;&gt;"",SUMPRODUCT((FY16:FY19=FY18)*(FW16:FW19=FW18)*(FS16:FS19&gt;FS18)*1),0)</f>
        <v>0</v>
      </c>
      <c r="GA18" s="341">
        <f t="shared" ca="1" si="398"/>
        <v>1</v>
      </c>
      <c r="GB18" s="341">
        <f t="shared" ref="GB18" ca="1" si="2346">SUMPRODUCT((GA16:GA19=GA18)*(ED16:ED19&gt;ED18)*1)</f>
        <v>2</v>
      </c>
      <c r="GC18" s="341">
        <f t="shared" ca="1" si="229"/>
        <v>3</v>
      </c>
      <c r="GD18" s="341" t="str">
        <f t="shared" si="230"/>
        <v>Mali</v>
      </c>
      <c r="GE18" s="341">
        <f t="shared" ca="1" si="3"/>
        <v>0</v>
      </c>
      <c r="GF18" s="341">
        <f ca="1">SUMPRODUCT((OFFSET('Game Board'!$G$8:$G$31,0,GF$1)&lt;&gt;"")*(OFFSET('Game Board'!$F$8:$F$31,0,GF$1)=$C18)*(OFFSET('Game Board'!$G$8:$G$31,0,GF$1)&gt;OFFSET('Game Board'!$H$8:$H$31,0,GF$1))*1)+SUMPRODUCT((OFFSET('Game Board'!$G$8:$G$31,0,GF$1)&lt;&gt;"")*(OFFSET('Game Board'!$I$8:$I$31,0,GF$1)=$C18)*(OFFSET('Game Board'!$H$8:$H$31,0,GF$1)&gt;OFFSET('Game Board'!$G$8:$G$31,0,GF$1))*1)</f>
        <v>0</v>
      </c>
      <c r="GG18" s="341">
        <f ca="1">SUMPRODUCT((OFFSET('Game Board'!$G$8:$G$31,0,GF$1)&lt;&gt;"")*(OFFSET('Game Board'!$F$8:$F$31,0,GF$1)=$C18)*(OFFSET('Game Board'!$G$8:$G$31,0,GF$1)=OFFSET('Game Board'!$H$8:$H$31,0,GF$1))*1)+SUMPRODUCT((OFFSET('Game Board'!$G$8:$G$31,0,GF$1)&lt;&gt;"")*(OFFSET('Game Board'!$I$8:$I$31,0,GF$1)=$C18)*(OFFSET('Game Board'!$G$8:$G$31,0,GF$1)=OFFSET('Game Board'!$H$8:$H$31,0,GF$1))*1)</f>
        <v>0</v>
      </c>
      <c r="GH18" s="341">
        <f ca="1">SUMPRODUCT((OFFSET('Game Board'!$G$8:$G$31,0,GF$1)&lt;&gt;"")*(OFFSET('Game Board'!$F$8:$F$31,0,GF$1)=$C18)*(OFFSET('Game Board'!$G$8:$G$31,0,GF$1)&lt;OFFSET('Game Board'!$H$8:$H$31,0,GF$1))*1)+SUMPRODUCT((OFFSET('Game Board'!$G$8:$G$31,0,GF$1)&lt;&gt;"")*(OFFSET('Game Board'!$I$8:$I$31,0,GF$1)=$C18)*(OFFSET('Game Board'!$H$8:$H$31,0,GF$1)&lt;OFFSET('Game Board'!$G$8:$G$31,0,GF$1))*1)</f>
        <v>0</v>
      </c>
      <c r="GI18" s="341">
        <f ca="1">SUMIF(OFFSET('Game Board'!$F$8:$F$31,0,GF$1),$C18,OFFSET('Game Board'!$G$8:$G$31,0,GF$1))+SUMIF(OFFSET('Game Board'!$I$8:$I$31,0,GF$1),$C18,OFFSET('Game Board'!$H$8:$H$31,0,GF$1))</f>
        <v>0</v>
      </c>
      <c r="GJ18" s="341">
        <f ca="1">SUMIF(OFFSET('Game Board'!$F$8:$F$31,0,GF$1),$C18,OFFSET('Game Board'!$H$8:$H$31,0,GF$1))+SUMIF(OFFSET('Game Board'!$I$8:$I$31,0,GF$1),$C18,OFFSET('Game Board'!$G$8:$G$31,0,GF$1))</f>
        <v>0</v>
      </c>
      <c r="GK18" s="341">
        <f t="shared" ca="1" si="4"/>
        <v>0</v>
      </c>
      <c r="GL18" s="341">
        <f t="shared" ca="1" si="5"/>
        <v>0</v>
      </c>
      <c r="GM18" s="341">
        <f t="shared" ca="1" si="231"/>
        <v>2</v>
      </c>
      <c r="GN18" s="341">
        <f>'Tournament Setup'!$F20</f>
        <v>0</v>
      </c>
      <c r="GO18" s="341">
        <f t="shared" ref="GO18" ca="1" si="2347">RANK(GL18,GL16:GL19)</f>
        <v>1</v>
      </c>
      <c r="GP18" s="341">
        <f t="shared" ref="GP18" ca="1" si="2348">SUMPRODUCT((GO16:GO19=GO18)*(GK16:GK19&gt;GK18)*1)</f>
        <v>0</v>
      </c>
      <c r="GQ18" s="341">
        <f t="shared" ca="1" si="8"/>
        <v>1</v>
      </c>
      <c r="GR18" s="341">
        <f t="shared" ref="GR18" ca="1" si="2349">SUMPRODUCT((GO16:GO19=GO18)*(GK16:GK19=GK18)*(GI16:GI19&gt;GI18)*1)</f>
        <v>0</v>
      </c>
      <c r="GS18" s="341">
        <f t="shared" ca="1" si="10"/>
        <v>1</v>
      </c>
      <c r="GT18" s="341">
        <f t="shared" ref="GT18" ca="1" si="2350">RANK(GS18,GS16:GS19,1)+COUNTIF(GS16:GS18,GS18)-1</f>
        <v>3</v>
      </c>
      <c r="GU18" s="341">
        <v>3</v>
      </c>
      <c r="GV18" s="341" t="str">
        <f t="shared" ref="GV18" ca="1" si="2351">INDEX(GD16:GD19,MATCH(GU18,GT16:GT19,0),0)</f>
        <v>Mali</v>
      </c>
      <c r="GW18" s="341">
        <f t="shared" ref="GW18" ca="1" si="2352">INDEX(GS16:GS19,MATCH(GV18,GD16:GD19,0),0)</f>
        <v>1</v>
      </c>
      <c r="GX18" s="341" t="str">
        <f t="shared" ref="GX18:GX19" ca="1" si="2353">IF(AND(GX17&lt;&gt;"",GW18=1),GV18,"")</f>
        <v>Mali</v>
      </c>
      <c r="GY18" s="341" t="str">
        <f t="shared" ref="GY18" ca="1" si="2354">IF(GY17&lt;&gt;"",GV18,"")</f>
        <v/>
      </c>
      <c r="GZ18" s="341" t="str">
        <f t="shared" ref="GZ18" ca="1" si="2355">IF(GW19=3,GV18,"")</f>
        <v/>
      </c>
      <c r="HA18" s="341">
        <f ca="1">SUMPRODUCT((OFFSET('Game Board'!$F$8:$F$31,0,GF$1)=GX18)*(OFFSET('Game Board'!$I$8:$I$31,0,GF$1)=GX16)*(OFFSET('Game Board'!$G$8:$G$31,0,GF$1)&gt;OFFSET('Game Board'!$H$8:$H$31,0,GF$1))*1)+SUMPRODUCT((OFFSET('Game Board'!$I$8:$I$31,0,GF$1)=GX18)*(OFFSET('Game Board'!$F$8:$F$31,0,GF$1)=GX16)*(OFFSET('Game Board'!$H$8:$H$31,0,GF$1)&gt;OFFSET('Game Board'!$G$8:$G$31,0,GF$1))*1)+SUMPRODUCT((OFFSET('Game Board'!$F$8:$F$31,0,GF$1)=GX18)*(OFFSET('Game Board'!$I$8:$I$31,0,GF$1)=GX17)*(OFFSET('Game Board'!$G$8:$G$31,0,GF$1)&gt;OFFSET('Game Board'!$H$8:$H$31,0,GF$1))*1)+SUMPRODUCT((OFFSET('Game Board'!$I$8:$I$31,0,GF$1)=GX18)*(OFFSET('Game Board'!$F$8:$F$31,0,GF$1)=GX17)*(OFFSET('Game Board'!$H$8:$H$31,0,GF$1)&gt;OFFSET('Game Board'!$G$8:$G$31,0,GF$1))*1)+SUMPRODUCT((OFFSET('Game Board'!$F$8:$F$31,0,GF$1)=GX18)*(OFFSET('Game Board'!$I$8:$I$31,0,GF$1)=GX19)*(OFFSET('Game Board'!$G$8:$G$31,0,GF$1)&gt;OFFSET('Game Board'!$H$8:$H$31,0,GF$1))*1)+SUMPRODUCT((OFFSET('Game Board'!$I$8:$I$31,0,GF$1)=GX18)*(OFFSET('Game Board'!$F$8:$F$31,0,GF$1)=GX19)*(OFFSET('Game Board'!$H$8:$H$31,0,GF$1)&gt;OFFSET('Game Board'!$G$8:$G$31,0,GF$1))*1)</f>
        <v>0</v>
      </c>
      <c r="HB18" s="341">
        <f ca="1">SUMPRODUCT((OFFSET('Game Board'!$F$8:$F$31,0,GF$1)=GX18)*(OFFSET('Game Board'!$I$8:$I$31,0,GF$1)=GX16)*(OFFSET('Game Board'!$G$8:$G$31,0,GF$1)=OFFSET('Game Board'!$H$8:$H$31,0,GF$1))*1)+SUMPRODUCT((OFFSET('Game Board'!$I$8:$I$31,0,GF$1)=GX18)*(OFFSET('Game Board'!$F$8:$F$31,0,GF$1)=GX16)*(OFFSET('Game Board'!$G$8:$G$31,0,GF$1)=OFFSET('Game Board'!$H$8:$H$31,0,GF$1))*1)+SUMPRODUCT((OFFSET('Game Board'!$F$8:$F$31,0,GF$1)=GX18)*(OFFSET('Game Board'!$I$8:$I$31,0,GF$1)=GX17)*(OFFSET('Game Board'!$G$8:$G$31,0,GF$1)=OFFSET('Game Board'!$H$8:$H$31,0,GF$1))*1)+SUMPRODUCT((OFFSET('Game Board'!$I$8:$I$31,0,GF$1)=GX18)*(OFFSET('Game Board'!$F$8:$F$31,0,GF$1)=GX17)*(OFFSET('Game Board'!$G$8:$G$31,0,GF$1)=OFFSET('Game Board'!$H$8:$H$31,0,GF$1))*1)+SUMPRODUCT((OFFSET('Game Board'!$F$8:$F$31,0,GF$1)=GX18)*(OFFSET('Game Board'!$I$8:$I$31,0,GF$1)=GX19)*(OFFSET('Game Board'!$G$8:$G$31,0,GF$1)=OFFSET('Game Board'!$H$8:$H$31,0,GF$1))*1)+SUMPRODUCT((OFFSET('Game Board'!$I$8:$I$31,0,GF$1)=GX18)*(OFFSET('Game Board'!$F$8:$F$31,0,GF$1)=GX19)*(OFFSET('Game Board'!$G$8:$G$31,0,GF$1)=OFFSET('Game Board'!$H$8:$H$31,0,GF$1))*1)</f>
        <v>3</v>
      </c>
      <c r="HC18" s="341">
        <f ca="1">SUMPRODUCT((OFFSET('Game Board'!$F$8:$F$31,0,GF$1)=GX18)*(OFFSET('Game Board'!$I$8:$I$31,0,GF$1)=GX16)*(OFFSET('Game Board'!$G$8:$G$31,0,GF$1)&lt;OFFSET('Game Board'!$H$8:$H$31,0,GF$1))*1)+SUMPRODUCT((OFFSET('Game Board'!$I$8:$I$31,0,GF$1)=GX18)*(OFFSET('Game Board'!$F$8:$F$31,0,GF$1)=GX16)*(OFFSET('Game Board'!$H$8:$H$31,0,GF$1)&lt;OFFSET('Game Board'!$G$8:$G$31,0,GF$1))*1)+SUMPRODUCT((OFFSET('Game Board'!$F$8:$F$31,0,GF$1)=GX18)*(OFFSET('Game Board'!$I$8:$I$31,0,GF$1)=GX17)*(OFFSET('Game Board'!$G$8:$G$31,0,GF$1)&lt;OFFSET('Game Board'!$H$8:$H$31,0,GF$1))*1)+SUMPRODUCT((OFFSET('Game Board'!$I$8:$I$31,0,GF$1)=GX18)*(OFFSET('Game Board'!$F$8:$F$31,0,GF$1)=GX17)*(OFFSET('Game Board'!$H$8:$H$31,0,GF$1)&lt;OFFSET('Game Board'!$G$8:$G$31,0,GF$1))*1)+SUMPRODUCT((OFFSET('Game Board'!$F$8:$F$31,0,GF$1)=GX18)*(OFFSET('Game Board'!$I$8:$I$31,0,GF$1)=GX19)*(OFFSET('Game Board'!$G$8:$G$31,0,GF$1)&lt;OFFSET('Game Board'!$H$8:$H$31,0,GF$1))*1)+SUMPRODUCT((OFFSET('Game Board'!$I$8:$I$31,0,GF$1)=GX18)*(OFFSET('Game Board'!$F$8:$F$31,0,GF$1)=GX19)*(OFFSET('Game Board'!$H$8:$H$31,0,GF$1)&lt;OFFSET('Game Board'!$G$8:$G$31,0,GF$1))*1)</f>
        <v>0</v>
      </c>
      <c r="HD18" s="341">
        <f ca="1">SUMIFS(OFFSET('Game Board'!$G$8:$G$31,0,GF$1),OFFSET('Game Board'!$F$8:$F$31,0,GF$1),GX18,OFFSET('Game Board'!$I$8:$I$31,0,GF$1),GX16)+SUMIFS(OFFSET('Game Board'!$G$8:$G$31,0,GF$1),OFFSET('Game Board'!$F$8:$F$31,0,GF$1),GX18,OFFSET('Game Board'!$I$8:$I$31,0,GF$1),GX17)+SUMIFS(OFFSET('Game Board'!$G$8:$G$31,0,GF$1),OFFSET('Game Board'!$F$8:$F$31,0,GF$1),GX18,OFFSET('Game Board'!$I$8:$I$31,0,GF$1),GX19)+SUMIFS(OFFSET('Game Board'!$H$8:$H$31,0,GF$1),OFFSET('Game Board'!$I$8:$I$31,0,GF$1),GX18,OFFSET('Game Board'!$F$8:$F$31,0,GF$1),GX16)+SUMIFS(OFFSET('Game Board'!$H$8:$H$31,0,GF$1),OFFSET('Game Board'!$I$8:$I$31,0,GF$1),GX18,OFFSET('Game Board'!$F$8:$F$31,0,GF$1),GX17)+SUMIFS(OFFSET('Game Board'!$H$8:$H$31,0,GF$1),OFFSET('Game Board'!$I$8:$I$31,0,GF$1),GX18,OFFSET('Game Board'!$F$8:$F$31,0,GF$1),GX19)</f>
        <v>0</v>
      </c>
      <c r="HE18" s="341">
        <f ca="1">SUMIFS(OFFSET('Game Board'!$H$8:$H$31,0,GF$1),OFFSET('Game Board'!$F$8:$F$31,0,GF$1),GX18,OFFSET('Game Board'!$I$8:$I$31,0,GF$1),GX16)+SUMIFS(OFFSET('Game Board'!$H$8:$H$31,0,GF$1),OFFSET('Game Board'!$F$8:$F$31,0,GF$1),GX18,OFFSET('Game Board'!$I$8:$I$31,0,GF$1),GX17)+SUMIFS(OFFSET('Game Board'!$H$8:$H$31,0,GF$1),OFFSET('Game Board'!$F$8:$F$31,0,GF$1),GX18,OFFSET('Game Board'!$I$8:$I$31,0,GF$1),GX19)+SUMIFS(OFFSET('Game Board'!$G$8:$G$31,0,GF$1),OFFSET('Game Board'!$I$8:$I$31,0,GF$1),GX18,OFFSET('Game Board'!$F$8:$F$31,0,GF$1),GX16)+SUMIFS(OFFSET('Game Board'!$G$8:$G$31,0,GF$1),OFFSET('Game Board'!$I$8:$I$31,0,GF$1),GX18,OFFSET('Game Board'!$F$8:$F$31,0,GF$1),GX17)+SUMIFS(OFFSET('Game Board'!$G$8:$G$31,0,GF$1),OFFSET('Game Board'!$I$8:$I$31,0,GF$1),GX18,OFFSET('Game Board'!$F$8:$F$31,0,GF$1),GX19)</f>
        <v>0</v>
      </c>
      <c r="HF18" s="341">
        <f t="shared" ca="1" si="15"/>
        <v>0</v>
      </c>
      <c r="HG18" s="341">
        <f t="shared" ca="1" si="16"/>
        <v>3</v>
      </c>
      <c r="HH18" s="341">
        <f t="shared" ref="HH18" ca="1" si="2356">IF(GX18&lt;&gt;"",SUMPRODUCT((GW16:GW19=GW18)*(HG16:HG19&gt;HG18)*1),0)</f>
        <v>0</v>
      </c>
      <c r="HI18" s="341">
        <f t="shared" ref="HI18" ca="1" si="2357">IF(GX18&lt;&gt;"",SUMPRODUCT((HH16:HH19=HH18)*(HF16:HF19&gt;HF18)*1),0)</f>
        <v>0</v>
      </c>
      <c r="HJ18" s="341">
        <f t="shared" ca="1" si="19"/>
        <v>0</v>
      </c>
      <c r="HK18" s="341">
        <f t="shared" ref="HK18" ca="1" si="2358">IF(GX18&lt;&gt;"",SUMPRODUCT((HJ16:HJ19=HJ18)*(HH16:HH19=HH18)*(HD16:HD19&gt;HD18)*1),0)</f>
        <v>0</v>
      </c>
      <c r="HL18" s="341">
        <f t="shared" ca="1" si="21"/>
        <v>1</v>
      </c>
      <c r="HM18" s="341">
        <f ca="1">SUMPRODUCT((OFFSET('Game Board'!$F$8:$F$31,0,GF$1)=GY18)*(OFFSET('Game Board'!$I$8:$I$31,0,GF$1)=GY17)*(OFFSET('Game Board'!$G$8:$G$31,0,GF$1)&gt;OFFSET('Game Board'!$H$8:$H$31,0,GF$1))*1)+SUMPRODUCT((OFFSET('Game Board'!$I$8:$I$31,0,GF$1)=GY18)*(OFFSET('Game Board'!$F$8:$F$31,0,GF$1)=GY17)*(OFFSET('Game Board'!$H$8:$H$31,0,GF$1)&gt;OFFSET('Game Board'!$G$8:$G$31,0,GF$1))*1)+SUMPRODUCT((OFFSET('Game Board'!$F$8:$F$31,0,GF$1)=GY18)*(OFFSET('Game Board'!$I$8:$I$31,0,GF$1)=GY19)*(OFFSET('Game Board'!$G$8:$G$31,0,GF$1)&gt;OFFSET('Game Board'!$H$8:$H$31,0,GF$1))*1)+SUMPRODUCT((OFFSET('Game Board'!$I$8:$I$31,0,GF$1)=GY18)*(OFFSET('Game Board'!$F$8:$F$31,0,GF$1)=GY19)*(OFFSET('Game Board'!$H$8:$H$31,0,GF$1)&gt;OFFSET('Game Board'!$G$8:$G$31,0,GF$1))*1)</f>
        <v>0</v>
      </c>
      <c r="HN18" s="341">
        <f ca="1">SUMPRODUCT((OFFSET('Game Board'!$F$8:$F$31,0,GF$1)=GY18)*(OFFSET('Game Board'!$I$8:$I$31,0,GF$1)=GY17)*(OFFSET('Game Board'!$G$8:$G$31,0,GF$1)=OFFSET('Game Board'!$H$8:$H$31,0,GF$1))*1)+SUMPRODUCT((OFFSET('Game Board'!$I$8:$I$31,0,GF$1)=GY18)*(OFFSET('Game Board'!$F$8:$F$31,0,GF$1)=GY17)*(OFFSET('Game Board'!$G$8:$G$31,0,GF$1)=OFFSET('Game Board'!$H$8:$H$31,0,GF$1))*1)+SUMPRODUCT((OFFSET('Game Board'!$F$8:$F$31,0,GF$1)=GY18)*(OFFSET('Game Board'!$I$8:$I$31,0,GF$1)=GY19)*(OFFSET('Game Board'!$G$8:$G$31,0,GF$1)=OFFSET('Game Board'!$H$8:$H$31,0,GF$1))*1)+SUMPRODUCT((OFFSET('Game Board'!$I$8:$I$31,0,GF$1)=GY18)*(OFFSET('Game Board'!$F$8:$F$31,0,GF$1)=GY19)*(OFFSET('Game Board'!$G$8:$G$31,0,GF$1)=OFFSET('Game Board'!$H$8:$H$31,0,GF$1))*1)</f>
        <v>0</v>
      </c>
      <c r="HO18" s="341">
        <f ca="1">SUMPRODUCT((OFFSET('Game Board'!$F$8:$F$31,0,GF$1)=GY18)*(OFFSET('Game Board'!$I$8:$I$31,0,GF$1)=GY17)*(OFFSET('Game Board'!$G$8:$G$31,0,GF$1)&lt;OFFSET('Game Board'!$H$8:$H$31,0,GF$1))*1)+SUMPRODUCT((OFFSET('Game Board'!$I$8:$I$31,0,GF$1)=GY18)*(OFFSET('Game Board'!$F$8:$F$31,0,GF$1)=GY17)*(OFFSET('Game Board'!$H$8:$H$31,0,GF$1)&lt;OFFSET('Game Board'!$G$8:$G$31,0,GF$1))*1)+SUMPRODUCT((OFFSET('Game Board'!$F$8:$F$31,0,GF$1)=GY18)*(OFFSET('Game Board'!$I$8:$I$31,0,GF$1)=GY19)*(OFFSET('Game Board'!$G$8:$G$31,0,GF$1)&lt;OFFSET('Game Board'!$H$8:$H$31,0,GF$1))*1)+SUMPRODUCT((OFFSET('Game Board'!$I$8:$I$31,0,GF$1)=GY18)*(OFFSET('Game Board'!$F$8:$F$31,0,GF$1)=GY19)*(OFFSET('Game Board'!$H$8:$H$31,0,GF$1)&lt;OFFSET('Game Board'!$G$8:$G$31,0,GF$1))*1)</f>
        <v>0</v>
      </c>
      <c r="HP18" s="341">
        <f ca="1">SUMIFS(OFFSET('Game Board'!$G$8:$G$31,0,GF$1),OFFSET('Game Board'!$F$8:$F$31,0,GF$1),GY18,OFFSET('Game Board'!$I$8:$I$31,0,GF$1),GY17)+SUMIFS(OFFSET('Game Board'!$G$8:$G$31,0,GF$1),OFFSET('Game Board'!$F$8:$F$31,0,GF$1),GY18,OFFSET('Game Board'!$I$8:$I$31,0,GF$1),GY19)+SUMIFS(OFFSET('Game Board'!$H$8:$H$31,0,GF$1),OFFSET('Game Board'!$I$8:$I$31,0,GF$1),GY18,OFFSET('Game Board'!$F$8:$F$31,0,GF$1),GY17)+SUMIFS(OFFSET('Game Board'!$H$8:$H$31,0,GF$1),OFFSET('Game Board'!$I$8:$I$31,0,GF$1),GY18,OFFSET('Game Board'!$F$8:$F$31,0,GF$1),GY19)</f>
        <v>0</v>
      </c>
      <c r="HQ18" s="341">
        <f ca="1">SUMIFS(OFFSET('Game Board'!$H$8:$H$31,0,GF$1),OFFSET('Game Board'!$F$8:$F$31,0,GF$1),GY18,OFFSET('Game Board'!$I$8:$I$31,0,GF$1),GY17)+SUMIFS(OFFSET('Game Board'!$H$8:$H$31,0,GF$1),OFFSET('Game Board'!$F$8:$F$31,0,GF$1),GY18,OFFSET('Game Board'!$I$8:$I$31,0,GF$1),GY19)+SUMIFS(OFFSET('Game Board'!$G$8:$G$31,0,GF$1),OFFSET('Game Board'!$I$8:$I$31,0,GF$1),GY18,OFFSET('Game Board'!$F$8:$F$31,0,GF$1),GY17)+SUMIFS(OFFSET('Game Board'!$G$8:$G$31,0,GF$1),OFFSET('Game Board'!$I$8:$I$31,0,GF$1),GY18,OFFSET('Game Board'!$F$8:$F$31,0,GF$1),GY19)</f>
        <v>0</v>
      </c>
      <c r="HR18" s="341">
        <f t="shared" ca="1" si="243"/>
        <v>0</v>
      </c>
      <c r="HS18" s="341">
        <f t="shared" ca="1" si="244"/>
        <v>0</v>
      </c>
      <c r="HT18" s="341">
        <f t="shared" ref="HT18" ca="1" si="2359">IF(GY18&lt;&gt;"",SUMPRODUCT((GW16:GW19=GW18)*(HS16:HS19&gt;HS18)*1),0)</f>
        <v>0</v>
      </c>
      <c r="HU18" s="341">
        <f t="shared" ref="HU18" ca="1" si="2360">IF(GY18&lt;&gt;"",SUMPRODUCT((HT16:HT19=HT18)*(HR16:HR19&gt;HR18)*1),0)</f>
        <v>0</v>
      </c>
      <c r="HV18" s="341">
        <f t="shared" ca="1" si="247"/>
        <v>0</v>
      </c>
      <c r="HW18" s="341">
        <f t="shared" ref="HW18" ca="1" si="2361">IF(GY18&lt;&gt;"",SUMPRODUCT((HV16:HV19=HV18)*(HT16:HT19=HT18)*(HP16:HP19&gt;HP18)*1),0)</f>
        <v>0</v>
      </c>
      <c r="HX18" s="341">
        <f t="shared" ca="1" si="22"/>
        <v>1</v>
      </c>
      <c r="HY18" s="341">
        <f ca="1">SUMPRODUCT((OFFSET('Game Board'!$F$8:$F$31,0,GF$1)=GZ18)*(OFFSET('Game Board'!$I$8:$I$31,0,GF$1)=GZ19)*(OFFSET('Game Board'!$G$8:$G$31,0,GF$1)&gt;OFFSET('Game Board'!$H$8:$H$31,0,GF$1))*1)+SUMPRODUCT((OFFSET('Game Board'!$I$8:$I$31,0,GF$1)=GZ18)*(OFFSET('Game Board'!$F$8:$F$31,0,GF$1)=GZ19)*(OFFSET('Game Board'!$H$8:$H$31,0,GF$1)&gt;OFFSET('Game Board'!$G$8:$G$31,0,GF$1))*1)</f>
        <v>0</v>
      </c>
      <c r="HZ18" s="341">
        <f ca="1">SUMPRODUCT((OFFSET('Game Board'!$F$8:$F$31,0,GF$1)=GZ18)*(OFFSET('Game Board'!$I$8:$I$31,0,GF$1)=GZ19)*(OFFSET('Game Board'!$G$8:$G$31,0,GF$1)=OFFSET('Game Board'!$H$8:$H$31,0,GF$1))*1)+SUMPRODUCT((OFFSET('Game Board'!$I$8:$I$31,0,GF$1)=GZ18)*(OFFSET('Game Board'!$F$8:$F$31,0,GF$1)=GZ19)*(OFFSET('Game Board'!$H$8:$H$31,0,GF$1)=OFFSET('Game Board'!$G$8:$G$31,0,GF$1))*1)</f>
        <v>0</v>
      </c>
      <c r="IA18" s="341">
        <f ca="1">SUMPRODUCT((OFFSET('Game Board'!$F$8:$F$31,0,GF$1)=GZ18)*(OFFSET('Game Board'!$I$8:$I$31,0,GF$1)=GZ19)*(OFFSET('Game Board'!$G$8:$G$31,0,GF$1)&lt;OFFSET('Game Board'!$H$8:$H$31,0,GF$1))*1)+SUMPRODUCT((OFFSET('Game Board'!$I$8:$I$31,0,GF$1)=GZ18)*(OFFSET('Game Board'!$F$8:$F$31,0,GF$1)=GZ19)*(OFFSET('Game Board'!$H$8:$H$31,0,GF$1)&lt;OFFSET('Game Board'!$G$8:$G$31,0,GF$1))*1)</f>
        <v>0</v>
      </c>
      <c r="IB18" s="341">
        <f ca="1">SUMIFS(OFFSET('Game Board'!$G$8:$G$31,0,GF$1),OFFSET('Game Board'!$F$8:$F$31,0,GF$1),GZ18,OFFSET('Game Board'!$I$8:$I$31,0,GF$1),GZ19)+SUMIFS(OFFSET('Game Board'!$H$8:$H$31,0,GF$1),OFFSET('Game Board'!$I$8:$I$31,0,GF$1),GZ18,OFFSET('Game Board'!$F$8:$F$31,0,GF$1),GZ19)</f>
        <v>0</v>
      </c>
      <c r="IC18" s="341">
        <f ca="1">SUMIFS(OFFSET('Game Board'!$H$8:$H$31,0,GF$1),OFFSET('Game Board'!$F$8:$F$31,0,GF$1),GZ18,OFFSET('Game Board'!$I$8:$I$31,0,GF$1),GZ19)+SUMIFS(OFFSET('Game Board'!$G$8:$G$31,0,GF$1),OFFSET('Game Board'!$I$8:$I$31,0,GF$1),GZ18,OFFSET('Game Board'!$F$8:$F$31,0,GF$1),GZ19)</f>
        <v>0</v>
      </c>
      <c r="ID18" s="341">
        <f t="shared" ref="ID18:ID19" ca="1" si="2362">IB18-IC18</f>
        <v>0</v>
      </c>
      <c r="IE18" s="341">
        <f t="shared" ref="IE18:IE19" ca="1" si="2363">HZ18*1+HY18*3</f>
        <v>0</v>
      </c>
      <c r="IF18" s="341">
        <f t="shared" ref="IF18" ca="1" si="2364">IF(GZ18&lt;&gt;"",SUMPRODUCT((HI16:HI19=HI18)*(IE16:IE19&gt;IE18)*1),0)</f>
        <v>0</v>
      </c>
      <c r="IG18" s="341">
        <f t="shared" ref="IG18" ca="1" si="2365">IF(GZ18&lt;&gt;"",SUMPRODUCT((IF16:IF19=IF18)*(ID16:ID19&gt;ID18)*1),0)</f>
        <v>0</v>
      </c>
      <c r="IH18" s="341">
        <f t="shared" ref="IH18:IH19" ca="1" si="2366">IF18+IG18</f>
        <v>0</v>
      </c>
      <c r="II18" s="341">
        <f t="shared" ref="II18" ca="1" si="2367">IF(GZ18&lt;&gt;"",SUMPRODUCT((IH16:IH19=IH18)*(IF16:IF19=IF18)*(IB16:IB19&gt;IB18)*1),0)</f>
        <v>0</v>
      </c>
      <c r="IJ18" s="341">
        <f t="shared" ca="1" si="23"/>
        <v>1</v>
      </c>
      <c r="IK18" s="341">
        <f t="shared" ref="IK18" ca="1" si="2368">SUMPRODUCT((IJ16:IJ19=IJ18)*(GM16:GM19&gt;GM18)*1)</f>
        <v>2</v>
      </c>
      <c r="IL18" s="341">
        <f t="shared" ca="1" si="25"/>
        <v>3</v>
      </c>
      <c r="IM18" s="341" t="str">
        <f t="shared" si="250"/>
        <v>Mali</v>
      </c>
      <c r="IN18" s="341">
        <f t="shared" ca="1" si="26"/>
        <v>0</v>
      </c>
      <c r="IO18" s="341">
        <f ca="1">SUMPRODUCT((OFFSET('Game Board'!$G$8:$G$31,0,IO$1)&lt;&gt;"")*(OFFSET('Game Board'!$F$8:$F$31,0,IO$1)=$C18)*(OFFSET('Game Board'!$G$8:$G$31,0,IO$1)&gt;OFFSET('Game Board'!$H$8:$H$31,0,IO$1))*1)+SUMPRODUCT((OFFSET('Game Board'!$G$8:$G$31,0,IO$1)&lt;&gt;"")*(OFFSET('Game Board'!$I$8:$I$31,0,IO$1)=$C18)*(OFFSET('Game Board'!$H$8:$H$31,0,IO$1)&gt;OFFSET('Game Board'!$G$8:$G$31,0,IO$1))*1)</f>
        <v>0</v>
      </c>
      <c r="IP18" s="341">
        <f ca="1">SUMPRODUCT((OFFSET('Game Board'!$G$8:$G$31,0,IO$1)&lt;&gt;"")*(OFFSET('Game Board'!$F$8:$F$31,0,IO$1)=$C18)*(OFFSET('Game Board'!$G$8:$G$31,0,IO$1)=OFFSET('Game Board'!$H$8:$H$31,0,IO$1))*1)+SUMPRODUCT((OFFSET('Game Board'!$G$8:$G$31,0,IO$1)&lt;&gt;"")*(OFFSET('Game Board'!$I$8:$I$31,0,IO$1)=$C18)*(OFFSET('Game Board'!$G$8:$G$31,0,IO$1)=OFFSET('Game Board'!$H$8:$H$31,0,IO$1))*1)</f>
        <v>0</v>
      </c>
      <c r="IQ18" s="341">
        <f ca="1">SUMPRODUCT((OFFSET('Game Board'!$G$8:$G$31,0,IO$1)&lt;&gt;"")*(OFFSET('Game Board'!$F$8:$F$31,0,IO$1)=$C18)*(OFFSET('Game Board'!$G$8:$G$31,0,IO$1)&lt;OFFSET('Game Board'!$H$8:$H$31,0,IO$1))*1)+SUMPRODUCT((OFFSET('Game Board'!$G$8:$G$31,0,IO$1)&lt;&gt;"")*(OFFSET('Game Board'!$I$8:$I$31,0,IO$1)=$C18)*(OFFSET('Game Board'!$H$8:$H$31,0,IO$1)&lt;OFFSET('Game Board'!$G$8:$G$31,0,IO$1))*1)</f>
        <v>0</v>
      </c>
      <c r="IR18" s="341">
        <f ca="1">SUMIF(OFFSET('Game Board'!$F$8:$F$31,0,IO$1),$C18,OFFSET('Game Board'!$G$8:$G$31,0,IO$1))+SUMIF(OFFSET('Game Board'!$I$8:$I$31,0,IO$1),$C18,OFFSET('Game Board'!$H$8:$H$31,0,IO$1))</f>
        <v>0</v>
      </c>
      <c r="IS18" s="341">
        <f ca="1">SUMIF(OFFSET('Game Board'!$F$8:$F$31,0,IO$1),$C18,OFFSET('Game Board'!$H$8:$H$31,0,IO$1))+SUMIF(OFFSET('Game Board'!$I$8:$I$31,0,IO$1),$C18,OFFSET('Game Board'!$G$8:$G$31,0,IO$1))</f>
        <v>0</v>
      </c>
      <c r="IT18" s="341">
        <f t="shared" ca="1" si="27"/>
        <v>0</v>
      </c>
      <c r="IU18" s="341">
        <f t="shared" ca="1" si="28"/>
        <v>0</v>
      </c>
      <c r="IV18" s="341">
        <f t="shared" ca="1" si="251"/>
        <v>2</v>
      </c>
      <c r="IW18" s="341">
        <f>'Tournament Setup'!$F20</f>
        <v>0</v>
      </c>
      <c r="IX18" s="341">
        <f t="shared" ref="IX18" ca="1" si="2369">RANK(IU18,IU16:IU19)</f>
        <v>1</v>
      </c>
      <c r="IY18" s="341">
        <f t="shared" ref="IY18" ca="1" si="2370">SUMPRODUCT((IX16:IX19=IX18)*(IT16:IT19&gt;IT18)*1)</f>
        <v>0</v>
      </c>
      <c r="IZ18" s="341">
        <f t="shared" ca="1" si="31"/>
        <v>1</v>
      </c>
      <c r="JA18" s="341">
        <f t="shared" ref="JA18" ca="1" si="2371">SUMPRODUCT((IX16:IX19=IX18)*(IT16:IT19=IT18)*(IR16:IR19&gt;IR18)*1)</f>
        <v>0</v>
      </c>
      <c r="JB18" s="341">
        <f t="shared" ca="1" si="33"/>
        <v>1</v>
      </c>
      <c r="JC18" s="341">
        <f t="shared" ref="JC18" ca="1" si="2372">RANK(JB18,JB16:JB19,1)+COUNTIF(JB16:JB18,JB18)-1</f>
        <v>3</v>
      </c>
      <c r="JD18" s="341">
        <v>3</v>
      </c>
      <c r="JE18" s="341" t="str">
        <f t="shared" ref="JE18" ca="1" si="2373">INDEX(IM16:IM19,MATCH(JD18,JC16:JC19,0),0)</f>
        <v>Mali</v>
      </c>
      <c r="JF18" s="341">
        <f t="shared" ref="JF18" ca="1" si="2374">INDEX(JB16:JB19,MATCH(JE18,IM16:IM19,0),0)</f>
        <v>1</v>
      </c>
      <c r="JG18" s="341" t="str">
        <f t="shared" ref="JG18:JG19" ca="1" si="2375">IF(AND(JG17&lt;&gt;"",JF18=1),JE18,"")</f>
        <v>Mali</v>
      </c>
      <c r="JH18" s="341" t="str">
        <f t="shared" ref="JH18" ca="1" si="2376">IF(JH17&lt;&gt;"",JE18,"")</f>
        <v/>
      </c>
      <c r="JI18" s="341" t="str">
        <f t="shared" ref="JI18" ca="1" si="2377">IF(JF19=3,JE18,"")</f>
        <v/>
      </c>
      <c r="JJ18" s="341">
        <f ca="1">SUMPRODUCT((OFFSET('Game Board'!$F$8:$F$31,0,IO$1)=JG18)*(OFFSET('Game Board'!$I$8:$I$31,0,IO$1)=JG16)*(OFFSET('Game Board'!$G$8:$G$31,0,IO$1)&gt;OFFSET('Game Board'!$H$8:$H$31,0,IO$1))*1)+SUMPRODUCT((OFFSET('Game Board'!$I$8:$I$31,0,IO$1)=JG18)*(OFFSET('Game Board'!$F$8:$F$31,0,IO$1)=JG16)*(OFFSET('Game Board'!$H$8:$H$31,0,IO$1)&gt;OFFSET('Game Board'!$G$8:$G$31,0,IO$1))*1)+SUMPRODUCT((OFFSET('Game Board'!$F$8:$F$31,0,IO$1)=JG18)*(OFFSET('Game Board'!$I$8:$I$31,0,IO$1)=JG17)*(OFFSET('Game Board'!$G$8:$G$31,0,IO$1)&gt;OFFSET('Game Board'!$H$8:$H$31,0,IO$1))*1)+SUMPRODUCT((OFFSET('Game Board'!$I$8:$I$31,0,IO$1)=JG18)*(OFFSET('Game Board'!$F$8:$F$31,0,IO$1)=JG17)*(OFFSET('Game Board'!$H$8:$H$31,0,IO$1)&gt;OFFSET('Game Board'!$G$8:$G$31,0,IO$1))*1)+SUMPRODUCT((OFFSET('Game Board'!$F$8:$F$31,0,IO$1)=JG18)*(OFFSET('Game Board'!$I$8:$I$31,0,IO$1)=JG19)*(OFFSET('Game Board'!$G$8:$G$31,0,IO$1)&gt;OFFSET('Game Board'!$H$8:$H$31,0,IO$1))*1)+SUMPRODUCT((OFFSET('Game Board'!$I$8:$I$31,0,IO$1)=JG18)*(OFFSET('Game Board'!$F$8:$F$31,0,IO$1)=JG19)*(OFFSET('Game Board'!$H$8:$H$31,0,IO$1)&gt;OFFSET('Game Board'!$G$8:$G$31,0,IO$1))*1)</f>
        <v>0</v>
      </c>
      <c r="JK18" s="341">
        <f ca="1">SUMPRODUCT((OFFSET('Game Board'!$F$8:$F$31,0,IO$1)=JG18)*(OFFSET('Game Board'!$I$8:$I$31,0,IO$1)=JG16)*(OFFSET('Game Board'!$G$8:$G$31,0,IO$1)=OFFSET('Game Board'!$H$8:$H$31,0,IO$1))*1)+SUMPRODUCT((OFFSET('Game Board'!$I$8:$I$31,0,IO$1)=JG18)*(OFFSET('Game Board'!$F$8:$F$31,0,IO$1)=JG16)*(OFFSET('Game Board'!$G$8:$G$31,0,IO$1)=OFFSET('Game Board'!$H$8:$H$31,0,IO$1))*1)+SUMPRODUCT((OFFSET('Game Board'!$F$8:$F$31,0,IO$1)=JG18)*(OFFSET('Game Board'!$I$8:$I$31,0,IO$1)=JG17)*(OFFSET('Game Board'!$G$8:$G$31,0,IO$1)=OFFSET('Game Board'!$H$8:$H$31,0,IO$1))*1)+SUMPRODUCT((OFFSET('Game Board'!$I$8:$I$31,0,IO$1)=JG18)*(OFFSET('Game Board'!$F$8:$F$31,0,IO$1)=JG17)*(OFFSET('Game Board'!$G$8:$G$31,0,IO$1)=OFFSET('Game Board'!$H$8:$H$31,0,IO$1))*1)+SUMPRODUCT((OFFSET('Game Board'!$F$8:$F$31,0,IO$1)=JG18)*(OFFSET('Game Board'!$I$8:$I$31,0,IO$1)=JG19)*(OFFSET('Game Board'!$G$8:$G$31,0,IO$1)=OFFSET('Game Board'!$H$8:$H$31,0,IO$1))*1)+SUMPRODUCT((OFFSET('Game Board'!$I$8:$I$31,0,IO$1)=JG18)*(OFFSET('Game Board'!$F$8:$F$31,0,IO$1)=JG19)*(OFFSET('Game Board'!$G$8:$G$31,0,IO$1)=OFFSET('Game Board'!$H$8:$H$31,0,IO$1))*1)</f>
        <v>3</v>
      </c>
      <c r="JL18" s="341">
        <f ca="1">SUMPRODUCT((OFFSET('Game Board'!$F$8:$F$31,0,IO$1)=JG18)*(OFFSET('Game Board'!$I$8:$I$31,0,IO$1)=JG16)*(OFFSET('Game Board'!$G$8:$G$31,0,IO$1)&lt;OFFSET('Game Board'!$H$8:$H$31,0,IO$1))*1)+SUMPRODUCT((OFFSET('Game Board'!$I$8:$I$31,0,IO$1)=JG18)*(OFFSET('Game Board'!$F$8:$F$31,0,IO$1)=JG16)*(OFFSET('Game Board'!$H$8:$H$31,0,IO$1)&lt;OFFSET('Game Board'!$G$8:$G$31,0,IO$1))*1)+SUMPRODUCT((OFFSET('Game Board'!$F$8:$F$31,0,IO$1)=JG18)*(OFFSET('Game Board'!$I$8:$I$31,0,IO$1)=JG17)*(OFFSET('Game Board'!$G$8:$G$31,0,IO$1)&lt;OFFSET('Game Board'!$H$8:$H$31,0,IO$1))*1)+SUMPRODUCT((OFFSET('Game Board'!$I$8:$I$31,0,IO$1)=JG18)*(OFFSET('Game Board'!$F$8:$F$31,0,IO$1)=JG17)*(OFFSET('Game Board'!$H$8:$H$31,0,IO$1)&lt;OFFSET('Game Board'!$G$8:$G$31,0,IO$1))*1)+SUMPRODUCT((OFFSET('Game Board'!$F$8:$F$31,0,IO$1)=JG18)*(OFFSET('Game Board'!$I$8:$I$31,0,IO$1)=JG19)*(OFFSET('Game Board'!$G$8:$G$31,0,IO$1)&lt;OFFSET('Game Board'!$H$8:$H$31,0,IO$1))*1)+SUMPRODUCT((OFFSET('Game Board'!$I$8:$I$31,0,IO$1)=JG18)*(OFFSET('Game Board'!$F$8:$F$31,0,IO$1)=JG19)*(OFFSET('Game Board'!$H$8:$H$31,0,IO$1)&lt;OFFSET('Game Board'!$G$8:$G$31,0,IO$1))*1)</f>
        <v>0</v>
      </c>
      <c r="JM18" s="341">
        <f ca="1">SUMIFS(OFFSET('Game Board'!$G$8:$G$31,0,IO$1),OFFSET('Game Board'!$F$8:$F$31,0,IO$1),JG18,OFFSET('Game Board'!$I$8:$I$31,0,IO$1),JG16)+SUMIFS(OFFSET('Game Board'!$G$8:$G$31,0,IO$1),OFFSET('Game Board'!$F$8:$F$31,0,IO$1),JG18,OFFSET('Game Board'!$I$8:$I$31,0,IO$1),JG17)+SUMIFS(OFFSET('Game Board'!$G$8:$G$31,0,IO$1),OFFSET('Game Board'!$F$8:$F$31,0,IO$1),JG18,OFFSET('Game Board'!$I$8:$I$31,0,IO$1),JG19)+SUMIFS(OFFSET('Game Board'!$H$8:$H$31,0,IO$1),OFFSET('Game Board'!$I$8:$I$31,0,IO$1),JG18,OFFSET('Game Board'!$F$8:$F$31,0,IO$1),JG16)+SUMIFS(OFFSET('Game Board'!$H$8:$H$31,0,IO$1),OFFSET('Game Board'!$I$8:$I$31,0,IO$1),JG18,OFFSET('Game Board'!$F$8:$F$31,0,IO$1),JG17)+SUMIFS(OFFSET('Game Board'!$H$8:$H$31,0,IO$1),OFFSET('Game Board'!$I$8:$I$31,0,IO$1),JG18,OFFSET('Game Board'!$F$8:$F$31,0,IO$1),JG19)</f>
        <v>0</v>
      </c>
      <c r="JN18" s="341">
        <f ca="1">SUMIFS(OFFSET('Game Board'!$H$8:$H$31,0,IO$1),OFFSET('Game Board'!$F$8:$F$31,0,IO$1),JG18,OFFSET('Game Board'!$I$8:$I$31,0,IO$1),JG16)+SUMIFS(OFFSET('Game Board'!$H$8:$H$31,0,IO$1),OFFSET('Game Board'!$F$8:$F$31,0,IO$1),JG18,OFFSET('Game Board'!$I$8:$I$31,0,IO$1),JG17)+SUMIFS(OFFSET('Game Board'!$H$8:$H$31,0,IO$1),OFFSET('Game Board'!$F$8:$F$31,0,IO$1),JG18,OFFSET('Game Board'!$I$8:$I$31,0,IO$1),JG19)+SUMIFS(OFFSET('Game Board'!$G$8:$G$31,0,IO$1),OFFSET('Game Board'!$I$8:$I$31,0,IO$1),JG18,OFFSET('Game Board'!$F$8:$F$31,0,IO$1),JG16)+SUMIFS(OFFSET('Game Board'!$G$8:$G$31,0,IO$1),OFFSET('Game Board'!$I$8:$I$31,0,IO$1),JG18,OFFSET('Game Board'!$F$8:$F$31,0,IO$1),JG17)+SUMIFS(OFFSET('Game Board'!$G$8:$G$31,0,IO$1),OFFSET('Game Board'!$I$8:$I$31,0,IO$1),JG18,OFFSET('Game Board'!$F$8:$F$31,0,IO$1),JG19)</f>
        <v>0</v>
      </c>
      <c r="JO18" s="341">
        <f t="shared" ca="1" si="38"/>
        <v>0</v>
      </c>
      <c r="JP18" s="341">
        <f t="shared" ca="1" si="39"/>
        <v>3</v>
      </c>
      <c r="JQ18" s="341">
        <f t="shared" ref="JQ18" ca="1" si="2378">IF(JG18&lt;&gt;"",SUMPRODUCT((JF16:JF19=JF18)*(JP16:JP19&gt;JP18)*1),0)</f>
        <v>0</v>
      </c>
      <c r="JR18" s="341">
        <f t="shared" ref="JR18" ca="1" si="2379">IF(JG18&lt;&gt;"",SUMPRODUCT((JQ16:JQ19=JQ18)*(JO16:JO19&gt;JO18)*1),0)</f>
        <v>0</v>
      </c>
      <c r="JS18" s="341">
        <f t="shared" ca="1" si="42"/>
        <v>0</v>
      </c>
      <c r="JT18" s="341">
        <f t="shared" ref="JT18" ca="1" si="2380">IF(JG18&lt;&gt;"",SUMPRODUCT((JS16:JS19=JS18)*(JQ16:JQ19=JQ18)*(JM16:JM19&gt;JM18)*1),0)</f>
        <v>0</v>
      </c>
      <c r="JU18" s="341">
        <f t="shared" ca="1" si="44"/>
        <v>1</v>
      </c>
      <c r="JV18" s="341">
        <f ca="1">SUMPRODUCT((OFFSET('Game Board'!$F$8:$F$31,0,IO$1)=JH18)*(OFFSET('Game Board'!$I$8:$I$31,0,IO$1)=JH17)*(OFFSET('Game Board'!$G$8:$G$31,0,IO$1)&gt;OFFSET('Game Board'!$H$8:$H$31,0,IO$1))*1)+SUMPRODUCT((OFFSET('Game Board'!$I$8:$I$31,0,IO$1)=JH18)*(OFFSET('Game Board'!$F$8:$F$31,0,IO$1)=JH17)*(OFFSET('Game Board'!$H$8:$H$31,0,IO$1)&gt;OFFSET('Game Board'!$G$8:$G$31,0,IO$1))*1)+SUMPRODUCT((OFFSET('Game Board'!$F$8:$F$31,0,IO$1)=JH18)*(OFFSET('Game Board'!$I$8:$I$31,0,IO$1)=JH19)*(OFFSET('Game Board'!$G$8:$G$31,0,IO$1)&gt;OFFSET('Game Board'!$H$8:$H$31,0,IO$1))*1)+SUMPRODUCT((OFFSET('Game Board'!$I$8:$I$31,0,IO$1)=JH18)*(OFFSET('Game Board'!$F$8:$F$31,0,IO$1)=JH19)*(OFFSET('Game Board'!$H$8:$H$31,0,IO$1)&gt;OFFSET('Game Board'!$G$8:$G$31,0,IO$1))*1)</f>
        <v>0</v>
      </c>
      <c r="JW18" s="341">
        <f ca="1">SUMPRODUCT((OFFSET('Game Board'!$F$8:$F$31,0,IO$1)=JH18)*(OFFSET('Game Board'!$I$8:$I$31,0,IO$1)=JH17)*(OFFSET('Game Board'!$G$8:$G$31,0,IO$1)=OFFSET('Game Board'!$H$8:$H$31,0,IO$1))*1)+SUMPRODUCT((OFFSET('Game Board'!$I$8:$I$31,0,IO$1)=JH18)*(OFFSET('Game Board'!$F$8:$F$31,0,IO$1)=JH17)*(OFFSET('Game Board'!$G$8:$G$31,0,IO$1)=OFFSET('Game Board'!$H$8:$H$31,0,IO$1))*1)+SUMPRODUCT((OFFSET('Game Board'!$F$8:$F$31,0,IO$1)=JH18)*(OFFSET('Game Board'!$I$8:$I$31,0,IO$1)=JH19)*(OFFSET('Game Board'!$G$8:$G$31,0,IO$1)=OFFSET('Game Board'!$H$8:$H$31,0,IO$1))*1)+SUMPRODUCT((OFFSET('Game Board'!$I$8:$I$31,0,IO$1)=JH18)*(OFFSET('Game Board'!$F$8:$F$31,0,IO$1)=JH19)*(OFFSET('Game Board'!$G$8:$G$31,0,IO$1)=OFFSET('Game Board'!$H$8:$H$31,0,IO$1))*1)</f>
        <v>0</v>
      </c>
      <c r="JX18" s="341">
        <f ca="1">SUMPRODUCT((OFFSET('Game Board'!$F$8:$F$31,0,IO$1)=JH18)*(OFFSET('Game Board'!$I$8:$I$31,0,IO$1)=JH17)*(OFFSET('Game Board'!$G$8:$G$31,0,IO$1)&lt;OFFSET('Game Board'!$H$8:$H$31,0,IO$1))*1)+SUMPRODUCT((OFFSET('Game Board'!$I$8:$I$31,0,IO$1)=JH18)*(OFFSET('Game Board'!$F$8:$F$31,0,IO$1)=JH17)*(OFFSET('Game Board'!$H$8:$H$31,0,IO$1)&lt;OFFSET('Game Board'!$G$8:$G$31,0,IO$1))*1)+SUMPRODUCT((OFFSET('Game Board'!$F$8:$F$31,0,IO$1)=JH18)*(OFFSET('Game Board'!$I$8:$I$31,0,IO$1)=JH19)*(OFFSET('Game Board'!$G$8:$G$31,0,IO$1)&lt;OFFSET('Game Board'!$H$8:$H$31,0,IO$1))*1)+SUMPRODUCT((OFFSET('Game Board'!$I$8:$I$31,0,IO$1)=JH18)*(OFFSET('Game Board'!$F$8:$F$31,0,IO$1)=JH19)*(OFFSET('Game Board'!$H$8:$H$31,0,IO$1)&lt;OFFSET('Game Board'!$G$8:$G$31,0,IO$1))*1)</f>
        <v>0</v>
      </c>
      <c r="JY18" s="341">
        <f ca="1">SUMIFS(OFFSET('Game Board'!$G$8:$G$31,0,IO$1),OFFSET('Game Board'!$F$8:$F$31,0,IO$1),JH18,OFFSET('Game Board'!$I$8:$I$31,0,IO$1),JH17)+SUMIFS(OFFSET('Game Board'!$G$8:$G$31,0,IO$1),OFFSET('Game Board'!$F$8:$F$31,0,IO$1),JH18,OFFSET('Game Board'!$I$8:$I$31,0,IO$1),JH19)+SUMIFS(OFFSET('Game Board'!$H$8:$H$31,0,IO$1),OFFSET('Game Board'!$I$8:$I$31,0,IO$1),JH18,OFFSET('Game Board'!$F$8:$F$31,0,IO$1),JH17)+SUMIFS(OFFSET('Game Board'!$H$8:$H$31,0,IO$1),OFFSET('Game Board'!$I$8:$I$31,0,IO$1),JH18,OFFSET('Game Board'!$F$8:$F$31,0,IO$1),JH19)</f>
        <v>0</v>
      </c>
      <c r="JZ18" s="341">
        <f ca="1">SUMIFS(OFFSET('Game Board'!$H$8:$H$31,0,IO$1),OFFSET('Game Board'!$F$8:$F$31,0,IO$1),JH18,OFFSET('Game Board'!$I$8:$I$31,0,IO$1),JH17)+SUMIFS(OFFSET('Game Board'!$H$8:$H$31,0,IO$1),OFFSET('Game Board'!$F$8:$F$31,0,IO$1),JH18,OFFSET('Game Board'!$I$8:$I$31,0,IO$1),JH19)+SUMIFS(OFFSET('Game Board'!$G$8:$G$31,0,IO$1),OFFSET('Game Board'!$I$8:$I$31,0,IO$1),JH18,OFFSET('Game Board'!$F$8:$F$31,0,IO$1),JH17)+SUMIFS(OFFSET('Game Board'!$G$8:$G$31,0,IO$1),OFFSET('Game Board'!$I$8:$I$31,0,IO$1),JH18,OFFSET('Game Board'!$F$8:$F$31,0,IO$1),JH19)</f>
        <v>0</v>
      </c>
      <c r="KA18" s="341">
        <f t="shared" ca="1" si="263"/>
        <v>0</v>
      </c>
      <c r="KB18" s="341">
        <f t="shared" ca="1" si="264"/>
        <v>0</v>
      </c>
      <c r="KC18" s="341">
        <f t="shared" ref="KC18" ca="1" si="2381">IF(JH18&lt;&gt;"",SUMPRODUCT((JF16:JF19=JF18)*(KB16:KB19&gt;KB18)*1),0)</f>
        <v>0</v>
      </c>
      <c r="KD18" s="341">
        <f t="shared" ref="KD18" ca="1" si="2382">IF(JH18&lt;&gt;"",SUMPRODUCT((KC16:KC19=KC18)*(KA16:KA19&gt;KA18)*1),0)</f>
        <v>0</v>
      </c>
      <c r="KE18" s="341">
        <f t="shared" ca="1" si="267"/>
        <v>0</v>
      </c>
      <c r="KF18" s="341">
        <f t="shared" ref="KF18" ca="1" si="2383">IF(JH18&lt;&gt;"",SUMPRODUCT((KE16:KE19=KE18)*(KC16:KC19=KC18)*(JY16:JY19&gt;JY18)*1),0)</f>
        <v>0</v>
      </c>
      <c r="KG18" s="341">
        <f t="shared" ca="1" si="45"/>
        <v>1</v>
      </c>
      <c r="KH18" s="341">
        <f ca="1">SUMPRODUCT((OFFSET('Game Board'!$F$8:$F$31,0,IO$1)=JI18)*(OFFSET('Game Board'!$I$8:$I$31,0,IO$1)=JI19)*(OFFSET('Game Board'!$G$8:$G$31,0,IO$1)&gt;OFFSET('Game Board'!$H$8:$H$31,0,IO$1))*1)+SUMPRODUCT((OFFSET('Game Board'!$I$8:$I$31,0,IO$1)=JI18)*(OFFSET('Game Board'!$F$8:$F$31,0,IO$1)=JI19)*(OFFSET('Game Board'!$H$8:$H$31,0,IO$1)&gt;OFFSET('Game Board'!$G$8:$G$31,0,IO$1))*1)</f>
        <v>0</v>
      </c>
      <c r="KI18" s="341">
        <f ca="1">SUMPRODUCT((OFFSET('Game Board'!$F$8:$F$31,0,IO$1)=JI18)*(OFFSET('Game Board'!$I$8:$I$31,0,IO$1)=JI19)*(OFFSET('Game Board'!$G$8:$G$31,0,IO$1)=OFFSET('Game Board'!$H$8:$H$31,0,IO$1))*1)+SUMPRODUCT((OFFSET('Game Board'!$I$8:$I$31,0,IO$1)=JI18)*(OFFSET('Game Board'!$F$8:$F$31,0,IO$1)=JI19)*(OFFSET('Game Board'!$H$8:$H$31,0,IO$1)=OFFSET('Game Board'!$G$8:$G$31,0,IO$1))*1)</f>
        <v>0</v>
      </c>
      <c r="KJ18" s="341">
        <f ca="1">SUMPRODUCT((OFFSET('Game Board'!$F$8:$F$31,0,IO$1)=JI18)*(OFFSET('Game Board'!$I$8:$I$31,0,IO$1)=JI19)*(OFFSET('Game Board'!$G$8:$G$31,0,IO$1)&lt;OFFSET('Game Board'!$H$8:$H$31,0,IO$1))*1)+SUMPRODUCT((OFFSET('Game Board'!$I$8:$I$31,0,IO$1)=JI18)*(OFFSET('Game Board'!$F$8:$F$31,0,IO$1)=JI19)*(OFFSET('Game Board'!$H$8:$H$31,0,IO$1)&lt;OFFSET('Game Board'!$G$8:$G$31,0,IO$1))*1)</f>
        <v>0</v>
      </c>
      <c r="KK18" s="341">
        <f ca="1">SUMIFS(OFFSET('Game Board'!$G$8:$G$31,0,IO$1),OFFSET('Game Board'!$F$8:$F$31,0,IO$1),JI18,OFFSET('Game Board'!$I$8:$I$31,0,IO$1),JI19)+SUMIFS(OFFSET('Game Board'!$H$8:$H$31,0,IO$1),OFFSET('Game Board'!$I$8:$I$31,0,IO$1),JI18,OFFSET('Game Board'!$F$8:$F$31,0,IO$1),JI19)</f>
        <v>0</v>
      </c>
      <c r="KL18" s="341">
        <f ca="1">SUMIFS(OFFSET('Game Board'!$H$8:$H$31,0,IO$1),OFFSET('Game Board'!$F$8:$F$31,0,IO$1),JI18,OFFSET('Game Board'!$I$8:$I$31,0,IO$1),JI19)+SUMIFS(OFFSET('Game Board'!$G$8:$G$31,0,IO$1),OFFSET('Game Board'!$I$8:$I$31,0,IO$1),JI18,OFFSET('Game Board'!$F$8:$F$31,0,IO$1),JI19)</f>
        <v>0</v>
      </c>
      <c r="KM18" s="341">
        <f t="shared" ref="KM18:KM19" ca="1" si="2384">KK18-KL18</f>
        <v>0</v>
      </c>
      <c r="KN18" s="341">
        <f t="shared" ref="KN18:KN19" ca="1" si="2385">KI18*1+KH18*3</f>
        <v>0</v>
      </c>
      <c r="KO18" s="341">
        <f t="shared" ref="KO18" ca="1" si="2386">IF(JI18&lt;&gt;"",SUMPRODUCT((JR16:JR19=JR18)*(KN16:KN19&gt;KN18)*1),0)</f>
        <v>0</v>
      </c>
      <c r="KP18" s="341">
        <f t="shared" ref="KP18" ca="1" si="2387">IF(JI18&lt;&gt;"",SUMPRODUCT((KO16:KO19=KO18)*(KM16:KM19&gt;KM18)*1),0)</f>
        <v>0</v>
      </c>
      <c r="KQ18" s="341">
        <f t="shared" ref="KQ18:KQ19" ca="1" si="2388">KO18+KP18</f>
        <v>0</v>
      </c>
      <c r="KR18" s="341">
        <f t="shared" ref="KR18" ca="1" si="2389">IF(JI18&lt;&gt;"",SUMPRODUCT((KQ16:KQ19=KQ18)*(KO16:KO19=KO18)*(KK16:KK19&gt;KK18)*1),0)</f>
        <v>0</v>
      </c>
      <c r="KS18" s="341">
        <f t="shared" ca="1" si="46"/>
        <v>1</v>
      </c>
      <c r="KT18" s="341">
        <f t="shared" ref="KT18" ca="1" si="2390">SUMPRODUCT((KS16:KS19=KS18)*(IV16:IV19&gt;IV18)*1)</f>
        <v>2</v>
      </c>
      <c r="KU18" s="341">
        <f t="shared" ca="1" si="48"/>
        <v>3</v>
      </c>
      <c r="KV18" s="341" t="str">
        <f t="shared" si="270"/>
        <v>Mali</v>
      </c>
      <c r="KW18" s="341">
        <f t="shared" ca="1" si="49"/>
        <v>0</v>
      </c>
      <c r="KX18" s="341">
        <f ca="1">SUMPRODUCT((OFFSET('Game Board'!$G$8:$G$31,0,KX$1)&lt;&gt;"")*(OFFSET('Game Board'!$F$8:$F$31,0,KX$1)=$C18)*(OFFSET('Game Board'!$G$8:$G$31,0,KX$1)&gt;OFFSET('Game Board'!$H$8:$H$31,0,KX$1))*1)+SUMPRODUCT((OFFSET('Game Board'!$G$8:$G$31,0,KX$1)&lt;&gt;"")*(OFFSET('Game Board'!$I$8:$I$31,0,KX$1)=$C18)*(OFFSET('Game Board'!$H$8:$H$31,0,KX$1)&gt;OFFSET('Game Board'!$G$8:$G$31,0,KX$1))*1)</f>
        <v>0</v>
      </c>
      <c r="KY18" s="341">
        <f ca="1">SUMPRODUCT((OFFSET('Game Board'!$G$8:$G$31,0,KX$1)&lt;&gt;"")*(OFFSET('Game Board'!$F$8:$F$31,0,KX$1)=$C18)*(OFFSET('Game Board'!$G$8:$G$31,0,KX$1)=OFFSET('Game Board'!$H$8:$H$31,0,KX$1))*1)+SUMPRODUCT((OFFSET('Game Board'!$G$8:$G$31,0,KX$1)&lt;&gt;"")*(OFFSET('Game Board'!$I$8:$I$31,0,KX$1)=$C18)*(OFFSET('Game Board'!$G$8:$G$31,0,KX$1)=OFFSET('Game Board'!$H$8:$H$31,0,KX$1))*1)</f>
        <v>0</v>
      </c>
      <c r="KZ18" s="341">
        <f ca="1">SUMPRODUCT((OFFSET('Game Board'!$G$8:$G$31,0,KX$1)&lt;&gt;"")*(OFFSET('Game Board'!$F$8:$F$31,0,KX$1)=$C18)*(OFFSET('Game Board'!$G$8:$G$31,0,KX$1)&lt;OFFSET('Game Board'!$H$8:$H$31,0,KX$1))*1)+SUMPRODUCT((OFFSET('Game Board'!$G$8:$G$31,0,KX$1)&lt;&gt;"")*(OFFSET('Game Board'!$I$8:$I$31,0,KX$1)=$C18)*(OFFSET('Game Board'!$H$8:$H$31,0,KX$1)&lt;OFFSET('Game Board'!$G$8:$G$31,0,KX$1))*1)</f>
        <v>0</v>
      </c>
      <c r="LA18" s="341">
        <f ca="1">SUMIF(OFFSET('Game Board'!$F$8:$F$31,0,KX$1),$C18,OFFSET('Game Board'!$G$8:$G$31,0,KX$1))+SUMIF(OFFSET('Game Board'!$I$8:$I$31,0,KX$1),$C18,OFFSET('Game Board'!$H$8:$H$31,0,KX$1))</f>
        <v>0</v>
      </c>
      <c r="LB18" s="341">
        <f ca="1">SUMIF(OFFSET('Game Board'!$F$8:$F$31,0,KX$1),$C18,OFFSET('Game Board'!$H$8:$H$31,0,KX$1))+SUMIF(OFFSET('Game Board'!$I$8:$I$31,0,KX$1),$C18,OFFSET('Game Board'!$G$8:$G$31,0,KX$1))</f>
        <v>0</v>
      </c>
      <c r="LC18" s="341">
        <f t="shared" ca="1" si="50"/>
        <v>0</v>
      </c>
      <c r="LD18" s="341">
        <f t="shared" ca="1" si="51"/>
        <v>0</v>
      </c>
      <c r="LE18" s="341">
        <f t="shared" ca="1" si="271"/>
        <v>2</v>
      </c>
      <c r="LF18" s="341">
        <f>'Tournament Setup'!$F20</f>
        <v>0</v>
      </c>
      <c r="LG18" s="341">
        <f t="shared" ref="LG18" ca="1" si="2391">RANK(LD18,LD16:LD19)</f>
        <v>1</v>
      </c>
      <c r="LH18" s="341">
        <f t="shared" ref="LH18" ca="1" si="2392">SUMPRODUCT((LG16:LG19=LG18)*(LC16:LC19&gt;LC18)*1)</f>
        <v>0</v>
      </c>
      <c r="LI18" s="341">
        <f t="shared" ca="1" si="54"/>
        <v>1</v>
      </c>
      <c r="LJ18" s="341">
        <f t="shared" ref="LJ18" ca="1" si="2393">SUMPRODUCT((LG16:LG19=LG18)*(LC16:LC19=LC18)*(LA16:LA19&gt;LA18)*1)</f>
        <v>0</v>
      </c>
      <c r="LK18" s="341">
        <f t="shared" ca="1" si="56"/>
        <v>1</v>
      </c>
      <c r="LL18" s="341">
        <f t="shared" ref="LL18" ca="1" si="2394">RANK(LK18,LK16:LK19,1)+COUNTIF(LK16:LK18,LK18)-1</f>
        <v>3</v>
      </c>
      <c r="LM18" s="341">
        <v>3</v>
      </c>
      <c r="LN18" s="341" t="str">
        <f t="shared" ref="LN18" ca="1" si="2395">INDEX(KV16:KV19,MATCH(LM18,LL16:LL19,0),0)</f>
        <v>Mali</v>
      </c>
      <c r="LO18" s="341">
        <f t="shared" ref="LO18" ca="1" si="2396">INDEX(LK16:LK19,MATCH(LN18,KV16:KV19,0),0)</f>
        <v>1</v>
      </c>
      <c r="LP18" s="341" t="str">
        <f t="shared" ref="LP18:LP19" ca="1" si="2397">IF(AND(LP17&lt;&gt;"",LO18=1),LN18,"")</f>
        <v>Mali</v>
      </c>
      <c r="LQ18" s="341" t="str">
        <f t="shared" ref="LQ18" ca="1" si="2398">IF(LQ17&lt;&gt;"",LN18,"")</f>
        <v/>
      </c>
      <c r="LR18" s="341" t="str">
        <f t="shared" ref="LR18" ca="1" si="2399">IF(LO19=3,LN18,"")</f>
        <v/>
      </c>
      <c r="LS18" s="341">
        <f ca="1">SUMPRODUCT((OFFSET('Game Board'!$F$8:$F$31,0,KX$1)=LP18)*(OFFSET('Game Board'!$I$8:$I$31,0,KX$1)=LP16)*(OFFSET('Game Board'!$G$8:$G$31,0,KX$1)&gt;OFFSET('Game Board'!$H$8:$H$31,0,KX$1))*1)+SUMPRODUCT((OFFSET('Game Board'!$I$8:$I$31,0,KX$1)=LP18)*(OFFSET('Game Board'!$F$8:$F$31,0,KX$1)=LP16)*(OFFSET('Game Board'!$H$8:$H$31,0,KX$1)&gt;OFFSET('Game Board'!$G$8:$G$31,0,KX$1))*1)+SUMPRODUCT((OFFSET('Game Board'!$F$8:$F$31,0,KX$1)=LP18)*(OFFSET('Game Board'!$I$8:$I$31,0,KX$1)=LP17)*(OFFSET('Game Board'!$G$8:$G$31,0,KX$1)&gt;OFFSET('Game Board'!$H$8:$H$31,0,KX$1))*1)+SUMPRODUCT((OFFSET('Game Board'!$I$8:$I$31,0,KX$1)=LP18)*(OFFSET('Game Board'!$F$8:$F$31,0,KX$1)=LP17)*(OFFSET('Game Board'!$H$8:$H$31,0,KX$1)&gt;OFFSET('Game Board'!$G$8:$G$31,0,KX$1))*1)+SUMPRODUCT((OFFSET('Game Board'!$F$8:$F$31,0,KX$1)=LP18)*(OFFSET('Game Board'!$I$8:$I$31,0,KX$1)=LP19)*(OFFSET('Game Board'!$G$8:$G$31,0,KX$1)&gt;OFFSET('Game Board'!$H$8:$H$31,0,KX$1))*1)+SUMPRODUCT((OFFSET('Game Board'!$I$8:$I$31,0,KX$1)=LP18)*(OFFSET('Game Board'!$F$8:$F$31,0,KX$1)=LP19)*(OFFSET('Game Board'!$H$8:$H$31,0,KX$1)&gt;OFFSET('Game Board'!$G$8:$G$31,0,KX$1))*1)</f>
        <v>0</v>
      </c>
      <c r="LT18" s="341">
        <f ca="1">SUMPRODUCT((OFFSET('Game Board'!$F$8:$F$31,0,KX$1)=LP18)*(OFFSET('Game Board'!$I$8:$I$31,0,KX$1)=LP16)*(OFFSET('Game Board'!$G$8:$G$31,0,KX$1)=OFFSET('Game Board'!$H$8:$H$31,0,KX$1))*1)+SUMPRODUCT((OFFSET('Game Board'!$I$8:$I$31,0,KX$1)=LP18)*(OFFSET('Game Board'!$F$8:$F$31,0,KX$1)=LP16)*(OFFSET('Game Board'!$G$8:$G$31,0,KX$1)=OFFSET('Game Board'!$H$8:$H$31,0,KX$1))*1)+SUMPRODUCT((OFFSET('Game Board'!$F$8:$F$31,0,KX$1)=LP18)*(OFFSET('Game Board'!$I$8:$I$31,0,KX$1)=LP17)*(OFFSET('Game Board'!$G$8:$G$31,0,KX$1)=OFFSET('Game Board'!$H$8:$H$31,0,KX$1))*1)+SUMPRODUCT((OFFSET('Game Board'!$I$8:$I$31,0,KX$1)=LP18)*(OFFSET('Game Board'!$F$8:$F$31,0,KX$1)=LP17)*(OFFSET('Game Board'!$G$8:$G$31,0,KX$1)=OFFSET('Game Board'!$H$8:$H$31,0,KX$1))*1)+SUMPRODUCT((OFFSET('Game Board'!$F$8:$F$31,0,KX$1)=LP18)*(OFFSET('Game Board'!$I$8:$I$31,0,KX$1)=LP19)*(OFFSET('Game Board'!$G$8:$G$31,0,KX$1)=OFFSET('Game Board'!$H$8:$H$31,0,KX$1))*1)+SUMPRODUCT((OFFSET('Game Board'!$I$8:$I$31,0,KX$1)=LP18)*(OFFSET('Game Board'!$F$8:$F$31,0,KX$1)=LP19)*(OFFSET('Game Board'!$G$8:$G$31,0,KX$1)=OFFSET('Game Board'!$H$8:$H$31,0,KX$1))*1)</f>
        <v>3</v>
      </c>
      <c r="LU18" s="341">
        <f ca="1">SUMPRODUCT((OFFSET('Game Board'!$F$8:$F$31,0,KX$1)=LP18)*(OFFSET('Game Board'!$I$8:$I$31,0,KX$1)=LP16)*(OFFSET('Game Board'!$G$8:$G$31,0,KX$1)&lt;OFFSET('Game Board'!$H$8:$H$31,0,KX$1))*1)+SUMPRODUCT((OFFSET('Game Board'!$I$8:$I$31,0,KX$1)=LP18)*(OFFSET('Game Board'!$F$8:$F$31,0,KX$1)=LP16)*(OFFSET('Game Board'!$H$8:$H$31,0,KX$1)&lt;OFFSET('Game Board'!$G$8:$G$31,0,KX$1))*1)+SUMPRODUCT((OFFSET('Game Board'!$F$8:$F$31,0,KX$1)=LP18)*(OFFSET('Game Board'!$I$8:$I$31,0,KX$1)=LP17)*(OFFSET('Game Board'!$G$8:$G$31,0,KX$1)&lt;OFFSET('Game Board'!$H$8:$H$31,0,KX$1))*1)+SUMPRODUCT((OFFSET('Game Board'!$I$8:$I$31,0,KX$1)=LP18)*(OFFSET('Game Board'!$F$8:$F$31,0,KX$1)=LP17)*(OFFSET('Game Board'!$H$8:$H$31,0,KX$1)&lt;OFFSET('Game Board'!$G$8:$G$31,0,KX$1))*1)+SUMPRODUCT((OFFSET('Game Board'!$F$8:$F$31,0,KX$1)=LP18)*(OFFSET('Game Board'!$I$8:$I$31,0,KX$1)=LP19)*(OFFSET('Game Board'!$G$8:$G$31,0,KX$1)&lt;OFFSET('Game Board'!$H$8:$H$31,0,KX$1))*1)+SUMPRODUCT((OFFSET('Game Board'!$I$8:$I$31,0,KX$1)=LP18)*(OFFSET('Game Board'!$F$8:$F$31,0,KX$1)=LP19)*(OFFSET('Game Board'!$H$8:$H$31,0,KX$1)&lt;OFFSET('Game Board'!$G$8:$G$31,0,KX$1))*1)</f>
        <v>0</v>
      </c>
      <c r="LV18" s="341">
        <f ca="1">SUMIFS(OFFSET('Game Board'!$G$8:$G$31,0,KX$1),OFFSET('Game Board'!$F$8:$F$31,0,KX$1),LP18,OFFSET('Game Board'!$I$8:$I$31,0,KX$1),LP16)+SUMIFS(OFFSET('Game Board'!$G$8:$G$31,0,KX$1),OFFSET('Game Board'!$F$8:$F$31,0,KX$1),LP18,OFFSET('Game Board'!$I$8:$I$31,0,KX$1),LP17)+SUMIFS(OFFSET('Game Board'!$G$8:$G$31,0,KX$1),OFFSET('Game Board'!$F$8:$F$31,0,KX$1),LP18,OFFSET('Game Board'!$I$8:$I$31,0,KX$1),LP19)+SUMIFS(OFFSET('Game Board'!$H$8:$H$31,0,KX$1),OFFSET('Game Board'!$I$8:$I$31,0,KX$1),LP18,OFFSET('Game Board'!$F$8:$F$31,0,KX$1),LP16)+SUMIFS(OFFSET('Game Board'!$H$8:$H$31,0,KX$1),OFFSET('Game Board'!$I$8:$I$31,0,KX$1),LP18,OFFSET('Game Board'!$F$8:$F$31,0,KX$1),LP17)+SUMIFS(OFFSET('Game Board'!$H$8:$H$31,0,KX$1),OFFSET('Game Board'!$I$8:$I$31,0,KX$1),LP18,OFFSET('Game Board'!$F$8:$F$31,0,KX$1),LP19)</f>
        <v>0</v>
      </c>
      <c r="LW18" s="341">
        <f ca="1">SUMIFS(OFFSET('Game Board'!$H$8:$H$31,0,KX$1),OFFSET('Game Board'!$F$8:$F$31,0,KX$1),LP18,OFFSET('Game Board'!$I$8:$I$31,0,KX$1),LP16)+SUMIFS(OFFSET('Game Board'!$H$8:$H$31,0,KX$1),OFFSET('Game Board'!$F$8:$F$31,0,KX$1),LP18,OFFSET('Game Board'!$I$8:$I$31,0,KX$1),LP17)+SUMIFS(OFFSET('Game Board'!$H$8:$H$31,0,KX$1),OFFSET('Game Board'!$F$8:$F$31,0,KX$1),LP18,OFFSET('Game Board'!$I$8:$I$31,0,KX$1),LP19)+SUMIFS(OFFSET('Game Board'!$G$8:$G$31,0,KX$1),OFFSET('Game Board'!$I$8:$I$31,0,KX$1),LP18,OFFSET('Game Board'!$F$8:$F$31,0,KX$1),LP16)+SUMIFS(OFFSET('Game Board'!$G$8:$G$31,0,KX$1),OFFSET('Game Board'!$I$8:$I$31,0,KX$1),LP18,OFFSET('Game Board'!$F$8:$F$31,0,KX$1),LP17)+SUMIFS(OFFSET('Game Board'!$G$8:$G$31,0,KX$1),OFFSET('Game Board'!$I$8:$I$31,0,KX$1),LP18,OFFSET('Game Board'!$F$8:$F$31,0,KX$1),LP19)</f>
        <v>0</v>
      </c>
      <c r="LX18" s="341">
        <f t="shared" ca="1" si="61"/>
        <v>0</v>
      </c>
      <c r="LY18" s="341">
        <f t="shared" ca="1" si="62"/>
        <v>3</v>
      </c>
      <c r="LZ18" s="341">
        <f t="shared" ref="LZ18" ca="1" si="2400">IF(LP18&lt;&gt;"",SUMPRODUCT((LO16:LO19=LO18)*(LY16:LY19&gt;LY18)*1),0)</f>
        <v>0</v>
      </c>
      <c r="MA18" s="341">
        <f t="shared" ref="MA18" ca="1" si="2401">IF(LP18&lt;&gt;"",SUMPRODUCT((LZ16:LZ19=LZ18)*(LX16:LX19&gt;LX18)*1),0)</f>
        <v>0</v>
      </c>
      <c r="MB18" s="341">
        <f t="shared" ca="1" si="65"/>
        <v>0</v>
      </c>
      <c r="MC18" s="341">
        <f t="shared" ref="MC18" ca="1" si="2402">IF(LP18&lt;&gt;"",SUMPRODUCT((MB16:MB19=MB18)*(LZ16:LZ19=LZ18)*(LV16:LV19&gt;LV18)*1),0)</f>
        <v>0</v>
      </c>
      <c r="MD18" s="341">
        <f t="shared" ca="1" si="67"/>
        <v>1</v>
      </c>
      <c r="ME18" s="341">
        <f ca="1">SUMPRODUCT((OFFSET('Game Board'!$F$8:$F$31,0,KX$1)=LQ18)*(OFFSET('Game Board'!$I$8:$I$31,0,KX$1)=LQ17)*(OFFSET('Game Board'!$G$8:$G$31,0,KX$1)&gt;OFFSET('Game Board'!$H$8:$H$31,0,KX$1))*1)+SUMPRODUCT((OFFSET('Game Board'!$I$8:$I$31,0,KX$1)=LQ18)*(OFFSET('Game Board'!$F$8:$F$31,0,KX$1)=LQ17)*(OFFSET('Game Board'!$H$8:$H$31,0,KX$1)&gt;OFFSET('Game Board'!$G$8:$G$31,0,KX$1))*1)+SUMPRODUCT((OFFSET('Game Board'!$F$8:$F$31,0,KX$1)=LQ18)*(OFFSET('Game Board'!$I$8:$I$31,0,KX$1)=LQ19)*(OFFSET('Game Board'!$G$8:$G$31,0,KX$1)&gt;OFFSET('Game Board'!$H$8:$H$31,0,KX$1))*1)+SUMPRODUCT((OFFSET('Game Board'!$I$8:$I$31,0,KX$1)=LQ18)*(OFFSET('Game Board'!$F$8:$F$31,0,KX$1)=LQ19)*(OFFSET('Game Board'!$H$8:$H$31,0,KX$1)&gt;OFFSET('Game Board'!$G$8:$G$31,0,KX$1))*1)</f>
        <v>0</v>
      </c>
      <c r="MF18" s="341">
        <f ca="1">SUMPRODUCT((OFFSET('Game Board'!$F$8:$F$31,0,KX$1)=LQ18)*(OFFSET('Game Board'!$I$8:$I$31,0,KX$1)=LQ17)*(OFFSET('Game Board'!$G$8:$G$31,0,KX$1)=OFFSET('Game Board'!$H$8:$H$31,0,KX$1))*1)+SUMPRODUCT((OFFSET('Game Board'!$I$8:$I$31,0,KX$1)=LQ18)*(OFFSET('Game Board'!$F$8:$F$31,0,KX$1)=LQ17)*(OFFSET('Game Board'!$G$8:$G$31,0,KX$1)=OFFSET('Game Board'!$H$8:$H$31,0,KX$1))*1)+SUMPRODUCT((OFFSET('Game Board'!$F$8:$F$31,0,KX$1)=LQ18)*(OFFSET('Game Board'!$I$8:$I$31,0,KX$1)=LQ19)*(OFFSET('Game Board'!$G$8:$G$31,0,KX$1)=OFFSET('Game Board'!$H$8:$H$31,0,KX$1))*1)+SUMPRODUCT((OFFSET('Game Board'!$I$8:$I$31,0,KX$1)=LQ18)*(OFFSET('Game Board'!$F$8:$F$31,0,KX$1)=LQ19)*(OFFSET('Game Board'!$G$8:$G$31,0,KX$1)=OFFSET('Game Board'!$H$8:$H$31,0,KX$1))*1)</f>
        <v>0</v>
      </c>
      <c r="MG18" s="341">
        <f ca="1">SUMPRODUCT((OFFSET('Game Board'!$F$8:$F$31,0,KX$1)=LQ18)*(OFFSET('Game Board'!$I$8:$I$31,0,KX$1)=LQ17)*(OFFSET('Game Board'!$G$8:$G$31,0,KX$1)&lt;OFFSET('Game Board'!$H$8:$H$31,0,KX$1))*1)+SUMPRODUCT((OFFSET('Game Board'!$I$8:$I$31,0,KX$1)=LQ18)*(OFFSET('Game Board'!$F$8:$F$31,0,KX$1)=LQ17)*(OFFSET('Game Board'!$H$8:$H$31,0,KX$1)&lt;OFFSET('Game Board'!$G$8:$G$31,0,KX$1))*1)+SUMPRODUCT((OFFSET('Game Board'!$F$8:$F$31,0,KX$1)=LQ18)*(OFFSET('Game Board'!$I$8:$I$31,0,KX$1)=LQ19)*(OFFSET('Game Board'!$G$8:$G$31,0,KX$1)&lt;OFFSET('Game Board'!$H$8:$H$31,0,KX$1))*1)+SUMPRODUCT((OFFSET('Game Board'!$I$8:$I$31,0,KX$1)=LQ18)*(OFFSET('Game Board'!$F$8:$F$31,0,KX$1)=LQ19)*(OFFSET('Game Board'!$H$8:$H$31,0,KX$1)&lt;OFFSET('Game Board'!$G$8:$G$31,0,KX$1))*1)</f>
        <v>0</v>
      </c>
      <c r="MH18" s="341">
        <f ca="1">SUMIFS(OFFSET('Game Board'!$G$8:$G$31,0,KX$1),OFFSET('Game Board'!$F$8:$F$31,0,KX$1),LQ18,OFFSET('Game Board'!$I$8:$I$31,0,KX$1),LQ17)+SUMIFS(OFFSET('Game Board'!$G$8:$G$31,0,KX$1),OFFSET('Game Board'!$F$8:$F$31,0,KX$1),LQ18,OFFSET('Game Board'!$I$8:$I$31,0,KX$1),LQ19)+SUMIFS(OFFSET('Game Board'!$H$8:$H$31,0,KX$1),OFFSET('Game Board'!$I$8:$I$31,0,KX$1),LQ18,OFFSET('Game Board'!$F$8:$F$31,0,KX$1),LQ17)+SUMIFS(OFFSET('Game Board'!$H$8:$H$31,0,KX$1),OFFSET('Game Board'!$I$8:$I$31,0,KX$1),LQ18,OFFSET('Game Board'!$F$8:$F$31,0,KX$1),LQ19)</f>
        <v>0</v>
      </c>
      <c r="MI18" s="341">
        <f ca="1">SUMIFS(OFFSET('Game Board'!$H$8:$H$31,0,KX$1),OFFSET('Game Board'!$F$8:$F$31,0,KX$1),LQ18,OFFSET('Game Board'!$I$8:$I$31,0,KX$1),LQ17)+SUMIFS(OFFSET('Game Board'!$H$8:$H$31,0,KX$1),OFFSET('Game Board'!$F$8:$F$31,0,KX$1),LQ18,OFFSET('Game Board'!$I$8:$I$31,0,KX$1),LQ19)+SUMIFS(OFFSET('Game Board'!$G$8:$G$31,0,KX$1),OFFSET('Game Board'!$I$8:$I$31,0,KX$1),LQ18,OFFSET('Game Board'!$F$8:$F$31,0,KX$1),LQ17)+SUMIFS(OFFSET('Game Board'!$G$8:$G$31,0,KX$1),OFFSET('Game Board'!$I$8:$I$31,0,KX$1),LQ18,OFFSET('Game Board'!$F$8:$F$31,0,KX$1),LQ19)</f>
        <v>0</v>
      </c>
      <c r="MJ18" s="341">
        <f t="shared" ca="1" si="283"/>
        <v>0</v>
      </c>
      <c r="MK18" s="341">
        <f t="shared" ca="1" si="284"/>
        <v>0</v>
      </c>
      <c r="ML18" s="341">
        <f t="shared" ref="ML18" ca="1" si="2403">IF(LQ18&lt;&gt;"",SUMPRODUCT((LO16:LO19=LO18)*(MK16:MK19&gt;MK18)*1),0)</f>
        <v>0</v>
      </c>
      <c r="MM18" s="341">
        <f t="shared" ref="MM18" ca="1" si="2404">IF(LQ18&lt;&gt;"",SUMPRODUCT((ML16:ML19=ML18)*(MJ16:MJ19&gt;MJ18)*1),0)</f>
        <v>0</v>
      </c>
      <c r="MN18" s="341">
        <f t="shared" ca="1" si="287"/>
        <v>0</v>
      </c>
      <c r="MO18" s="341">
        <f t="shared" ref="MO18" ca="1" si="2405">IF(LQ18&lt;&gt;"",SUMPRODUCT((MN16:MN19=MN18)*(ML16:ML19=ML18)*(MH16:MH19&gt;MH18)*1),0)</f>
        <v>0</v>
      </c>
      <c r="MP18" s="341">
        <f t="shared" ca="1" si="68"/>
        <v>1</v>
      </c>
      <c r="MQ18" s="341">
        <f ca="1">SUMPRODUCT((OFFSET('Game Board'!$F$8:$F$31,0,KX$1)=LR18)*(OFFSET('Game Board'!$I$8:$I$31,0,KX$1)=LR19)*(OFFSET('Game Board'!$G$8:$G$31,0,KX$1)&gt;OFFSET('Game Board'!$H$8:$H$31,0,KX$1))*1)+SUMPRODUCT((OFFSET('Game Board'!$I$8:$I$31,0,KX$1)=LR18)*(OFFSET('Game Board'!$F$8:$F$31,0,KX$1)=LR19)*(OFFSET('Game Board'!$H$8:$H$31,0,KX$1)&gt;OFFSET('Game Board'!$G$8:$G$31,0,KX$1))*1)</f>
        <v>0</v>
      </c>
      <c r="MR18" s="341">
        <f ca="1">SUMPRODUCT((OFFSET('Game Board'!$F$8:$F$31,0,KX$1)=LR18)*(OFFSET('Game Board'!$I$8:$I$31,0,KX$1)=LR19)*(OFFSET('Game Board'!$G$8:$G$31,0,KX$1)=OFFSET('Game Board'!$H$8:$H$31,0,KX$1))*1)+SUMPRODUCT((OFFSET('Game Board'!$I$8:$I$31,0,KX$1)=LR18)*(OFFSET('Game Board'!$F$8:$F$31,0,KX$1)=LR19)*(OFFSET('Game Board'!$H$8:$H$31,0,KX$1)=OFFSET('Game Board'!$G$8:$G$31,0,KX$1))*1)</f>
        <v>0</v>
      </c>
      <c r="MS18" s="341">
        <f ca="1">SUMPRODUCT((OFFSET('Game Board'!$F$8:$F$31,0,KX$1)=LR18)*(OFFSET('Game Board'!$I$8:$I$31,0,KX$1)=LR19)*(OFFSET('Game Board'!$G$8:$G$31,0,KX$1)&lt;OFFSET('Game Board'!$H$8:$H$31,0,KX$1))*1)+SUMPRODUCT((OFFSET('Game Board'!$I$8:$I$31,0,KX$1)=LR18)*(OFFSET('Game Board'!$F$8:$F$31,0,KX$1)=LR19)*(OFFSET('Game Board'!$H$8:$H$31,0,KX$1)&lt;OFFSET('Game Board'!$G$8:$G$31,0,KX$1))*1)</f>
        <v>0</v>
      </c>
      <c r="MT18" s="341">
        <f ca="1">SUMIFS(OFFSET('Game Board'!$G$8:$G$31,0,KX$1),OFFSET('Game Board'!$F$8:$F$31,0,KX$1),LR18,OFFSET('Game Board'!$I$8:$I$31,0,KX$1),LR19)+SUMIFS(OFFSET('Game Board'!$H$8:$H$31,0,KX$1),OFFSET('Game Board'!$I$8:$I$31,0,KX$1),LR18,OFFSET('Game Board'!$F$8:$F$31,0,KX$1),LR19)</f>
        <v>0</v>
      </c>
      <c r="MU18" s="341">
        <f ca="1">SUMIFS(OFFSET('Game Board'!$H$8:$H$31,0,KX$1),OFFSET('Game Board'!$F$8:$F$31,0,KX$1),LR18,OFFSET('Game Board'!$I$8:$I$31,0,KX$1),LR19)+SUMIFS(OFFSET('Game Board'!$G$8:$G$31,0,KX$1),OFFSET('Game Board'!$I$8:$I$31,0,KX$1),LR18,OFFSET('Game Board'!$F$8:$F$31,0,KX$1),LR19)</f>
        <v>0</v>
      </c>
      <c r="MV18" s="341">
        <f t="shared" ref="MV18:MV19" ca="1" si="2406">MT18-MU18</f>
        <v>0</v>
      </c>
      <c r="MW18" s="341">
        <f t="shared" ref="MW18:MW19" ca="1" si="2407">MR18*1+MQ18*3</f>
        <v>0</v>
      </c>
      <c r="MX18" s="341">
        <f t="shared" ref="MX18" ca="1" si="2408">IF(LR18&lt;&gt;"",SUMPRODUCT((MA16:MA19=MA18)*(MW16:MW19&gt;MW18)*1),0)</f>
        <v>0</v>
      </c>
      <c r="MY18" s="341">
        <f t="shared" ref="MY18" ca="1" si="2409">IF(LR18&lt;&gt;"",SUMPRODUCT((MX16:MX19=MX18)*(MV16:MV19&gt;MV18)*1),0)</f>
        <v>0</v>
      </c>
      <c r="MZ18" s="341">
        <f t="shared" ref="MZ18:MZ19" ca="1" si="2410">MX18+MY18</f>
        <v>0</v>
      </c>
      <c r="NA18" s="341">
        <f t="shared" ref="NA18" ca="1" si="2411">IF(LR18&lt;&gt;"",SUMPRODUCT((MZ16:MZ19=MZ18)*(MX16:MX19=MX18)*(MT16:MT19&gt;MT18)*1),0)</f>
        <v>0</v>
      </c>
      <c r="NB18" s="341">
        <f t="shared" ca="1" si="69"/>
        <v>1</v>
      </c>
      <c r="NC18" s="341">
        <f t="shared" ref="NC18" ca="1" si="2412">SUMPRODUCT((NB16:NB19=NB18)*(LE16:LE19&gt;LE18)*1)</f>
        <v>2</v>
      </c>
      <c r="ND18" s="341">
        <f t="shared" ca="1" si="71"/>
        <v>3</v>
      </c>
      <c r="NE18" s="341" t="str">
        <f t="shared" si="290"/>
        <v>Mali</v>
      </c>
      <c r="NF18" s="341">
        <f t="shared" ca="1" si="72"/>
        <v>0</v>
      </c>
      <c r="NG18" s="341">
        <f ca="1">SUMPRODUCT((OFFSET('Game Board'!$G$8:$G$31,0,NG$1)&lt;&gt;"")*(OFFSET('Game Board'!$F$8:$F$31,0,NG$1)=$C18)*(OFFSET('Game Board'!$G$8:$G$31,0,NG$1)&gt;OFFSET('Game Board'!$H$8:$H$31,0,NG$1))*1)+SUMPRODUCT((OFFSET('Game Board'!$G$8:$G$31,0,NG$1)&lt;&gt;"")*(OFFSET('Game Board'!$I$8:$I$31,0,NG$1)=$C18)*(OFFSET('Game Board'!$H$8:$H$31,0,NG$1)&gt;OFFSET('Game Board'!$G$8:$G$31,0,NG$1))*1)</f>
        <v>0</v>
      </c>
      <c r="NH18" s="341">
        <f ca="1">SUMPRODUCT((OFFSET('Game Board'!$G$8:$G$31,0,NG$1)&lt;&gt;"")*(OFFSET('Game Board'!$F$8:$F$31,0,NG$1)=$C18)*(OFFSET('Game Board'!$G$8:$G$31,0,NG$1)=OFFSET('Game Board'!$H$8:$H$31,0,NG$1))*1)+SUMPRODUCT((OFFSET('Game Board'!$G$8:$G$31,0,NG$1)&lt;&gt;"")*(OFFSET('Game Board'!$I$8:$I$31,0,NG$1)=$C18)*(OFFSET('Game Board'!$G$8:$G$31,0,NG$1)=OFFSET('Game Board'!$H$8:$H$31,0,NG$1))*1)</f>
        <v>0</v>
      </c>
      <c r="NI18" s="341">
        <f ca="1">SUMPRODUCT((OFFSET('Game Board'!$G$8:$G$31,0,NG$1)&lt;&gt;"")*(OFFSET('Game Board'!$F$8:$F$31,0,NG$1)=$C18)*(OFFSET('Game Board'!$G$8:$G$31,0,NG$1)&lt;OFFSET('Game Board'!$H$8:$H$31,0,NG$1))*1)+SUMPRODUCT((OFFSET('Game Board'!$G$8:$G$31,0,NG$1)&lt;&gt;"")*(OFFSET('Game Board'!$I$8:$I$31,0,NG$1)=$C18)*(OFFSET('Game Board'!$H$8:$H$31,0,NG$1)&lt;OFFSET('Game Board'!$G$8:$G$31,0,NG$1))*1)</f>
        <v>0</v>
      </c>
      <c r="NJ18" s="341">
        <f ca="1">SUMIF(OFFSET('Game Board'!$F$8:$F$31,0,NG$1),$C18,OFFSET('Game Board'!$G$8:$G$31,0,NG$1))+SUMIF(OFFSET('Game Board'!$I$8:$I$31,0,NG$1),$C18,OFFSET('Game Board'!$H$8:$H$31,0,NG$1))</f>
        <v>0</v>
      </c>
      <c r="NK18" s="341">
        <f ca="1">SUMIF(OFFSET('Game Board'!$F$8:$F$31,0,NG$1),$C18,OFFSET('Game Board'!$H$8:$H$31,0,NG$1))+SUMIF(OFFSET('Game Board'!$I$8:$I$31,0,NG$1),$C18,OFFSET('Game Board'!$G$8:$G$31,0,NG$1))</f>
        <v>0</v>
      </c>
      <c r="NL18" s="341">
        <f t="shared" ca="1" si="73"/>
        <v>0</v>
      </c>
      <c r="NM18" s="341">
        <f t="shared" ca="1" si="74"/>
        <v>0</v>
      </c>
      <c r="NN18" s="341">
        <f t="shared" ca="1" si="291"/>
        <v>2</v>
      </c>
      <c r="NO18" s="341">
        <f>'Tournament Setup'!$F20</f>
        <v>0</v>
      </c>
      <c r="NP18" s="341">
        <f t="shared" ref="NP18" ca="1" si="2413">RANK(NM18,NM16:NM19)</f>
        <v>1</v>
      </c>
      <c r="NQ18" s="341">
        <f t="shared" ref="NQ18" ca="1" si="2414">SUMPRODUCT((NP16:NP19=NP18)*(NL16:NL19&gt;NL18)*1)</f>
        <v>0</v>
      </c>
      <c r="NR18" s="341">
        <f t="shared" ca="1" si="77"/>
        <v>1</v>
      </c>
      <c r="NS18" s="341">
        <f t="shared" ref="NS18" ca="1" si="2415">SUMPRODUCT((NP16:NP19=NP18)*(NL16:NL19=NL18)*(NJ16:NJ19&gt;NJ18)*1)</f>
        <v>0</v>
      </c>
      <c r="NT18" s="341">
        <f t="shared" ca="1" si="79"/>
        <v>1</v>
      </c>
      <c r="NU18" s="341">
        <f t="shared" ref="NU18" ca="1" si="2416">RANK(NT18,NT16:NT19,1)+COUNTIF(NT16:NT18,NT18)-1</f>
        <v>3</v>
      </c>
      <c r="NV18" s="341">
        <v>3</v>
      </c>
      <c r="NW18" s="341" t="str">
        <f t="shared" ref="NW18" ca="1" si="2417">INDEX(NE16:NE19,MATCH(NV18,NU16:NU19,0),0)</f>
        <v>Mali</v>
      </c>
      <c r="NX18" s="341">
        <f t="shared" ref="NX18" ca="1" si="2418">INDEX(NT16:NT19,MATCH(NW18,NE16:NE19,0),0)</f>
        <v>1</v>
      </c>
      <c r="NY18" s="341" t="str">
        <f t="shared" ref="NY18:NY19" ca="1" si="2419">IF(AND(NY17&lt;&gt;"",NX18=1),NW18,"")</f>
        <v>Mali</v>
      </c>
      <c r="NZ18" s="341" t="str">
        <f t="shared" ref="NZ18" ca="1" si="2420">IF(NZ17&lt;&gt;"",NW18,"")</f>
        <v/>
      </c>
      <c r="OA18" s="341" t="str">
        <f t="shared" ref="OA18" ca="1" si="2421">IF(NX19=3,NW18,"")</f>
        <v/>
      </c>
      <c r="OB18" s="341">
        <f ca="1">SUMPRODUCT((OFFSET('Game Board'!$F$8:$F$31,0,NG$1)=NY18)*(OFFSET('Game Board'!$I$8:$I$31,0,NG$1)=NY16)*(OFFSET('Game Board'!$G$8:$G$31,0,NG$1)&gt;OFFSET('Game Board'!$H$8:$H$31,0,NG$1))*1)+SUMPRODUCT((OFFSET('Game Board'!$I$8:$I$31,0,NG$1)=NY18)*(OFFSET('Game Board'!$F$8:$F$31,0,NG$1)=NY16)*(OFFSET('Game Board'!$H$8:$H$31,0,NG$1)&gt;OFFSET('Game Board'!$G$8:$G$31,0,NG$1))*1)+SUMPRODUCT((OFFSET('Game Board'!$F$8:$F$31,0,NG$1)=NY18)*(OFFSET('Game Board'!$I$8:$I$31,0,NG$1)=NY17)*(OFFSET('Game Board'!$G$8:$G$31,0,NG$1)&gt;OFFSET('Game Board'!$H$8:$H$31,0,NG$1))*1)+SUMPRODUCT((OFFSET('Game Board'!$I$8:$I$31,0,NG$1)=NY18)*(OFFSET('Game Board'!$F$8:$F$31,0,NG$1)=NY17)*(OFFSET('Game Board'!$H$8:$H$31,0,NG$1)&gt;OFFSET('Game Board'!$G$8:$G$31,0,NG$1))*1)+SUMPRODUCT((OFFSET('Game Board'!$F$8:$F$31,0,NG$1)=NY18)*(OFFSET('Game Board'!$I$8:$I$31,0,NG$1)=NY19)*(OFFSET('Game Board'!$G$8:$G$31,0,NG$1)&gt;OFFSET('Game Board'!$H$8:$H$31,0,NG$1))*1)+SUMPRODUCT((OFFSET('Game Board'!$I$8:$I$31,0,NG$1)=NY18)*(OFFSET('Game Board'!$F$8:$F$31,0,NG$1)=NY19)*(OFFSET('Game Board'!$H$8:$H$31,0,NG$1)&gt;OFFSET('Game Board'!$G$8:$G$31,0,NG$1))*1)</f>
        <v>0</v>
      </c>
      <c r="OC18" s="341">
        <f ca="1">SUMPRODUCT((OFFSET('Game Board'!$F$8:$F$31,0,NG$1)=NY18)*(OFFSET('Game Board'!$I$8:$I$31,0,NG$1)=NY16)*(OFFSET('Game Board'!$G$8:$G$31,0,NG$1)=OFFSET('Game Board'!$H$8:$H$31,0,NG$1))*1)+SUMPRODUCT((OFFSET('Game Board'!$I$8:$I$31,0,NG$1)=NY18)*(OFFSET('Game Board'!$F$8:$F$31,0,NG$1)=NY16)*(OFFSET('Game Board'!$G$8:$G$31,0,NG$1)=OFFSET('Game Board'!$H$8:$H$31,0,NG$1))*1)+SUMPRODUCT((OFFSET('Game Board'!$F$8:$F$31,0,NG$1)=NY18)*(OFFSET('Game Board'!$I$8:$I$31,0,NG$1)=NY17)*(OFFSET('Game Board'!$G$8:$G$31,0,NG$1)=OFFSET('Game Board'!$H$8:$H$31,0,NG$1))*1)+SUMPRODUCT((OFFSET('Game Board'!$I$8:$I$31,0,NG$1)=NY18)*(OFFSET('Game Board'!$F$8:$F$31,0,NG$1)=NY17)*(OFFSET('Game Board'!$G$8:$G$31,0,NG$1)=OFFSET('Game Board'!$H$8:$H$31,0,NG$1))*1)+SUMPRODUCT((OFFSET('Game Board'!$F$8:$F$31,0,NG$1)=NY18)*(OFFSET('Game Board'!$I$8:$I$31,0,NG$1)=NY19)*(OFFSET('Game Board'!$G$8:$G$31,0,NG$1)=OFFSET('Game Board'!$H$8:$H$31,0,NG$1))*1)+SUMPRODUCT((OFFSET('Game Board'!$I$8:$I$31,0,NG$1)=NY18)*(OFFSET('Game Board'!$F$8:$F$31,0,NG$1)=NY19)*(OFFSET('Game Board'!$G$8:$G$31,0,NG$1)=OFFSET('Game Board'!$H$8:$H$31,0,NG$1))*1)</f>
        <v>3</v>
      </c>
      <c r="OD18" s="341">
        <f ca="1">SUMPRODUCT((OFFSET('Game Board'!$F$8:$F$31,0,NG$1)=NY18)*(OFFSET('Game Board'!$I$8:$I$31,0,NG$1)=NY16)*(OFFSET('Game Board'!$G$8:$G$31,0,NG$1)&lt;OFFSET('Game Board'!$H$8:$H$31,0,NG$1))*1)+SUMPRODUCT((OFFSET('Game Board'!$I$8:$I$31,0,NG$1)=NY18)*(OFFSET('Game Board'!$F$8:$F$31,0,NG$1)=NY16)*(OFFSET('Game Board'!$H$8:$H$31,0,NG$1)&lt;OFFSET('Game Board'!$G$8:$G$31,0,NG$1))*1)+SUMPRODUCT((OFFSET('Game Board'!$F$8:$F$31,0,NG$1)=NY18)*(OFFSET('Game Board'!$I$8:$I$31,0,NG$1)=NY17)*(OFFSET('Game Board'!$G$8:$G$31,0,NG$1)&lt;OFFSET('Game Board'!$H$8:$H$31,0,NG$1))*1)+SUMPRODUCT((OFFSET('Game Board'!$I$8:$I$31,0,NG$1)=NY18)*(OFFSET('Game Board'!$F$8:$F$31,0,NG$1)=NY17)*(OFFSET('Game Board'!$H$8:$H$31,0,NG$1)&lt;OFFSET('Game Board'!$G$8:$G$31,0,NG$1))*1)+SUMPRODUCT((OFFSET('Game Board'!$F$8:$F$31,0,NG$1)=NY18)*(OFFSET('Game Board'!$I$8:$I$31,0,NG$1)=NY19)*(OFFSET('Game Board'!$G$8:$G$31,0,NG$1)&lt;OFFSET('Game Board'!$H$8:$H$31,0,NG$1))*1)+SUMPRODUCT((OFFSET('Game Board'!$I$8:$I$31,0,NG$1)=NY18)*(OFFSET('Game Board'!$F$8:$F$31,0,NG$1)=NY19)*(OFFSET('Game Board'!$H$8:$H$31,0,NG$1)&lt;OFFSET('Game Board'!$G$8:$G$31,0,NG$1))*1)</f>
        <v>0</v>
      </c>
      <c r="OE18" s="341">
        <f ca="1">SUMIFS(OFFSET('Game Board'!$G$8:$G$31,0,NG$1),OFFSET('Game Board'!$F$8:$F$31,0,NG$1),NY18,OFFSET('Game Board'!$I$8:$I$31,0,NG$1),NY16)+SUMIFS(OFFSET('Game Board'!$G$8:$G$31,0,NG$1),OFFSET('Game Board'!$F$8:$F$31,0,NG$1),NY18,OFFSET('Game Board'!$I$8:$I$31,0,NG$1),NY17)+SUMIFS(OFFSET('Game Board'!$G$8:$G$31,0,NG$1),OFFSET('Game Board'!$F$8:$F$31,0,NG$1),NY18,OFFSET('Game Board'!$I$8:$I$31,0,NG$1),NY19)+SUMIFS(OFFSET('Game Board'!$H$8:$H$31,0,NG$1),OFFSET('Game Board'!$I$8:$I$31,0,NG$1),NY18,OFFSET('Game Board'!$F$8:$F$31,0,NG$1),NY16)+SUMIFS(OFFSET('Game Board'!$H$8:$H$31,0,NG$1),OFFSET('Game Board'!$I$8:$I$31,0,NG$1),NY18,OFFSET('Game Board'!$F$8:$F$31,0,NG$1),NY17)+SUMIFS(OFFSET('Game Board'!$H$8:$H$31,0,NG$1),OFFSET('Game Board'!$I$8:$I$31,0,NG$1),NY18,OFFSET('Game Board'!$F$8:$F$31,0,NG$1),NY19)</f>
        <v>0</v>
      </c>
      <c r="OF18" s="341">
        <f ca="1">SUMIFS(OFFSET('Game Board'!$H$8:$H$31,0,NG$1),OFFSET('Game Board'!$F$8:$F$31,0,NG$1),NY18,OFFSET('Game Board'!$I$8:$I$31,0,NG$1),NY16)+SUMIFS(OFFSET('Game Board'!$H$8:$H$31,0,NG$1),OFFSET('Game Board'!$F$8:$F$31,0,NG$1),NY18,OFFSET('Game Board'!$I$8:$I$31,0,NG$1),NY17)+SUMIFS(OFFSET('Game Board'!$H$8:$H$31,0,NG$1),OFFSET('Game Board'!$F$8:$F$31,0,NG$1),NY18,OFFSET('Game Board'!$I$8:$I$31,0,NG$1),NY19)+SUMIFS(OFFSET('Game Board'!$G$8:$G$31,0,NG$1),OFFSET('Game Board'!$I$8:$I$31,0,NG$1),NY18,OFFSET('Game Board'!$F$8:$F$31,0,NG$1),NY16)+SUMIFS(OFFSET('Game Board'!$G$8:$G$31,0,NG$1),OFFSET('Game Board'!$I$8:$I$31,0,NG$1),NY18,OFFSET('Game Board'!$F$8:$F$31,0,NG$1),NY17)+SUMIFS(OFFSET('Game Board'!$G$8:$G$31,0,NG$1),OFFSET('Game Board'!$I$8:$I$31,0,NG$1),NY18,OFFSET('Game Board'!$F$8:$F$31,0,NG$1),NY19)</f>
        <v>0</v>
      </c>
      <c r="OG18" s="341">
        <f t="shared" ca="1" si="84"/>
        <v>0</v>
      </c>
      <c r="OH18" s="341">
        <f t="shared" ca="1" si="85"/>
        <v>3</v>
      </c>
      <c r="OI18" s="341">
        <f t="shared" ref="OI18" ca="1" si="2422">IF(NY18&lt;&gt;"",SUMPRODUCT((NX16:NX19=NX18)*(OH16:OH19&gt;OH18)*1),0)</f>
        <v>0</v>
      </c>
      <c r="OJ18" s="341">
        <f t="shared" ref="OJ18" ca="1" si="2423">IF(NY18&lt;&gt;"",SUMPRODUCT((OI16:OI19=OI18)*(OG16:OG19&gt;OG18)*1),0)</f>
        <v>0</v>
      </c>
      <c r="OK18" s="341">
        <f t="shared" ca="1" si="88"/>
        <v>0</v>
      </c>
      <c r="OL18" s="341">
        <f t="shared" ref="OL18" ca="1" si="2424">IF(NY18&lt;&gt;"",SUMPRODUCT((OK16:OK19=OK18)*(OI16:OI19=OI18)*(OE16:OE19&gt;OE18)*1),0)</f>
        <v>0</v>
      </c>
      <c r="OM18" s="341">
        <f t="shared" ca="1" si="90"/>
        <v>1</v>
      </c>
      <c r="ON18" s="341">
        <f ca="1">SUMPRODUCT((OFFSET('Game Board'!$F$8:$F$31,0,NG$1)=NZ18)*(OFFSET('Game Board'!$I$8:$I$31,0,NG$1)=NZ17)*(OFFSET('Game Board'!$G$8:$G$31,0,NG$1)&gt;OFFSET('Game Board'!$H$8:$H$31,0,NG$1))*1)+SUMPRODUCT((OFFSET('Game Board'!$I$8:$I$31,0,NG$1)=NZ18)*(OFFSET('Game Board'!$F$8:$F$31,0,NG$1)=NZ17)*(OFFSET('Game Board'!$H$8:$H$31,0,NG$1)&gt;OFFSET('Game Board'!$G$8:$G$31,0,NG$1))*1)+SUMPRODUCT((OFFSET('Game Board'!$F$8:$F$31,0,NG$1)=NZ18)*(OFFSET('Game Board'!$I$8:$I$31,0,NG$1)=NZ19)*(OFFSET('Game Board'!$G$8:$G$31,0,NG$1)&gt;OFFSET('Game Board'!$H$8:$H$31,0,NG$1))*1)+SUMPRODUCT((OFFSET('Game Board'!$I$8:$I$31,0,NG$1)=NZ18)*(OFFSET('Game Board'!$F$8:$F$31,0,NG$1)=NZ19)*(OFFSET('Game Board'!$H$8:$H$31,0,NG$1)&gt;OFFSET('Game Board'!$G$8:$G$31,0,NG$1))*1)</f>
        <v>0</v>
      </c>
      <c r="OO18" s="341">
        <f ca="1">SUMPRODUCT((OFFSET('Game Board'!$F$8:$F$31,0,NG$1)=NZ18)*(OFFSET('Game Board'!$I$8:$I$31,0,NG$1)=NZ17)*(OFFSET('Game Board'!$G$8:$G$31,0,NG$1)=OFFSET('Game Board'!$H$8:$H$31,0,NG$1))*1)+SUMPRODUCT((OFFSET('Game Board'!$I$8:$I$31,0,NG$1)=NZ18)*(OFFSET('Game Board'!$F$8:$F$31,0,NG$1)=NZ17)*(OFFSET('Game Board'!$G$8:$G$31,0,NG$1)=OFFSET('Game Board'!$H$8:$H$31,0,NG$1))*1)+SUMPRODUCT((OFFSET('Game Board'!$F$8:$F$31,0,NG$1)=NZ18)*(OFFSET('Game Board'!$I$8:$I$31,0,NG$1)=NZ19)*(OFFSET('Game Board'!$G$8:$G$31,0,NG$1)=OFFSET('Game Board'!$H$8:$H$31,0,NG$1))*1)+SUMPRODUCT((OFFSET('Game Board'!$I$8:$I$31,0,NG$1)=NZ18)*(OFFSET('Game Board'!$F$8:$F$31,0,NG$1)=NZ19)*(OFFSET('Game Board'!$G$8:$G$31,0,NG$1)=OFFSET('Game Board'!$H$8:$H$31,0,NG$1))*1)</f>
        <v>0</v>
      </c>
      <c r="OP18" s="341">
        <f ca="1">SUMPRODUCT((OFFSET('Game Board'!$F$8:$F$31,0,NG$1)=NZ18)*(OFFSET('Game Board'!$I$8:$I$31,0,NG$1)=NZ17)*(OFFSET('Game Board'!$G$8:$G$31,0,NG$1)&lt;OFFSET('Game Board'!$H$8:$H$31,0,NG$1))*1)+SUMPRODUCT((OFFSET('Game Board'!$I$8:$I$31,0,NG$1)=NZ18)*(OFFSET('Game Board'!$F$8:$F$31,0,NG$1)=NZ17)*(OFFSET('Game Board'!$H$8:$H$31,0,NG$1)&lt;OFFSET('Game Board'!$G$8:$G$31,0,NG$1))*1)+SUMPRODUCT((OFFSET('Game Board'!$F$8:$F$31,0,NG$1)=NZ18)*(OFFSET('Game Board'!$I$8:$I$31,0,NG$1)=NZ19)*(OFFSET('Game Board'!$G$8:$G$31,0,NG$1)&lt;OFFSET('Game Board'!$H$8:$H$31,0,NG$1))*1)+SUMPRODUCT((OFFSET('Game Board'!$I$8:$I$31,0,NG$1)=NZ18)*(OFFSET('Game Board'!$F$8:$F$31,0,NG$1)=NZ19)*(OFFSET('Game Board'!$H$8:$H$31,0,NG$1)&lt;OFFSET('Game Board'!$G$8:$G$31,0,NG$1))*1)</f>
        <v>0</v>
      </c>
      <c r="OQ18" s="341">
        <f ca="1">SUMIFS(OFFSET('Game Board'!$G$8:$G$31,0,NG$1),OFFSET('Game Board'!$F$8:$F$31,0,NG$1),NZ18,OFFSET('Game Board'!$I$8:$I$31,0,NG$1),NZ17)+SUMIFS(OFFSET('Game Board'!$G$8:$G$31,0,NG$1),OFFSET('Game Board'!$F$8:$F$31,0,NG$1),NZ18,OFFSET('Game Board'!$I$8:$I$31,0,NG$1),NZ19)+SUMIFS(OFFSET('Game Board'!$H$8:$H$31,0,NG$1),OFFSET('Game Board'!$I$8:$I$31,0,NG$1),NZ18,OFFSET('Game Board'!$F$8:$F$31,0,NG$1),NZ17)+SUMIFS(OFFSET('Game Board'!$H$8:$H$31,0,NG$1),OFFSET('Game Board'!$I$8:$I$31,0,NG$1),NZ18,OFFSET('Game Board'!$F$8:$F$31,0,NG$1),NZ19)</f>
        <v>0</v>
      </c>
      <c r="OR18" s="341">
        <f ca="1">SUMIFS(OFFSET('Game Board'!$H$8:$H$31,0,NG$1),OFFSET('Game Board'!$F$8:$F$31,0,NG$1),NZ18,OFFSET('Game Board'!$I$8:$I$31,0,NG$1),NZ17)+SUMIFS(OFFSET('Game Board'!$H$8:$H$31,0,NG$1),OFFSET('Game Board'!$F$8:$F$31,0,NG$1),NZ18,OFFSET('Game Board'!$I$8:$I$31,0,NG$1),NZ19)+SUMIFS(OFFSET('Game Board'!$G$8:$G$31,0,NG$1),OFFSET('Game Board'!$I$8:$I$31,0,NG$1),NZ18,OFFSET('Game Board'!$F$8:$F$31,0,NG$1),NZ17)+SUMIFS(OFFSET('Game Board'!$G$8:$G$31,0,NG$1),OFFSET('Game Board'!$I$8:$I$31,0,NG$1),NZ18,OFFSET('Game Board'!$F$8:$F$31,0,NG$1),NZ19)</f>
        <v>0</v>
      </c>
      <c r="OS18" s="341">
        <f t="shared" ca="1" si="303"/>
        <v>0</v>
      </c>
      <c r="OT18" s="341">
        <f t="shared" ca="1" si="304"/>
        <v>0</v>
      </c>
      <c r="OU18" s="341">
        <f t="shared" ref="OU18" ca="1" si="2425">IF(NZ18&lt;&gt;"",SUMPRODUCT((NX16:NX19=NX18)*(OT16:OT19&gt;OT18)*1),0)</f>
        <v>0</v>
      </c>
      <c r="OV18" s="341">
        <f t="shared" ref="OV18" ca="1" si="2426">IF(NZ18&lt;&gt;"",SUMPRODUCT((OU16:OU19=OU18)*(OS16:OS19&gt;OS18)*1),0)</f>
        <v>0</v>
      </c>
      <c r="OW18" s="341">
        <f t="shared" ca="1" si="307"/>
        <v>0</v>
      </c>
      <c r="OX18" s="341">
        <f t="shared" ref="OX18" ca="1" si="2427">IF(NZ18&lt;&gt;"",SUMPRODUCT((OW16:OW19=OW18)*(OU16:OU19=OU18)*(OQ16:OQ19&gt;OQ18)*1),0)</f>
        <v>0</v>
      </c>
      <c r="OY18" s="341">
        <f t="shared" ca="1" si="91"/>
        <v>1</v>
      </c>
      <c r="OZ18" s="341">
        <f ca="1">SUMPRODUCT((OFFSET('Game Board'!$F$8:$F$31,0,NG$1)=OA18)*(OFFSET('Game Board'!$I$8:$I$31,0,NG$1)=OA19)*(OFFSET('Game Board'!$G$8:$G$31,0,NG$1)&gt;OFFSET('Game Board'!$H$8:$H$31,0,NG$1))*1)+SUMPRODUCT((OFFSET('Game Board'!$I$8:$I$31,0,NG$1)=OA18)*(OFFSET('Game Board'!$F$8:$F$31,0,NG$1)=OA19)*(OFFSET('Game Board'!$H$8:$H$31,0,NG$1)&gt;OFFSET('Game Board'!$G$8:$G$31,0,NG$1))*1)</f>
        <v>0</v>
      </c>
      <c r="PA18" s="341">
        <f ca="1">SUMPRODUCT((OFFSET('Game Board'!$F$8:$F$31,0,NG$1)=OA18)*(OFFSET('Game Board'!$I$8:$I$31,0,NG$1)=OA19)*(OFFSET('Game Board'!$G$8:$G$31,0,NG$1)=OFFSET('Game Board'!$H$8:$H$31,0,NG$1))*1)+SUMPRODUCT((OFFSET('Game Board'!$I$8:$I$31,0,NG$1)=OA18)*(OFFSET('Game Board'!$F$8:$F$31,0,NG$1)=OA19)*(OFFSET('Game Board'!$H$8:$H$31,0,NG$1)=OFFSET('Game Board'!$G$8:$G$31,0,NG$1))*1)</f>
        <v>0</v>
      </c>
      <c r="PB18" s="341">
        <f ca="1">SUMPRODUCT((OFFSET('Game Board'!$F$8:$F$31,0,NG$1)=OA18)*(OFFSET('Game Board'!$I$8:$I$31,0,NG$1)=OA19)*(OFFSET('Game Board'!$G$8:$G$31,0,NG$1)&lt;OFFSET('Game Board'!$H$8:$H$31,0,NG$1))*1)+SUMPRODUCT((OFFSET('Game Board'!$I$8:$I$31,0,NG$1)=OA18)*(OFFSET('Game Board'!$F$8:$F$31,0,NG$1)=OA19)*(OFFSET('Game Board'!$H$8:$H$31,0,NG$1)&lt;OFFSET('Game Board'!$G$8:$G$31,0,NG$1))*1)</f>
        <v>0</v>
      </c>
      <c r="PC18" s="341">
        <f ca="1">SUMIFS(OFFSET('Game Board'!$G$8:$G$31,0,NG$1),OFFSET('Game Board'!$F$8:$F$31,0,NG$1),OA18,OFFSET('Game Board'!$I$8:$I$31,0,NG$1),OA19)+SUMIFS(OFFSET('Game Board'!$H$8:$H$31,0,NG$1),OFFSET('Game Board'!$I$8:$I$31,0,NG$1),OA18,OFFSET('Game Board'!$F$8:$F$31,0,NG$1),OA19)</f>
        <v>0</v>
      </c>
      <c r="PD18" s="341">
        <f ca="1">SUMIFS(OFFSET('Game Board'!$H$8:$H$31,0,NG$1),OFFSET('Game Board'!$F$8:$F$31,0,NG$1),OA18,OFFSET('Game Board'!$I$8:$I$31,0,NG$1),OA19)+SUMIFS(OFFSET('Game Board'!$G$8:$G$31,0,NG$1),OFFSET('Game Board'!$I$8:$I$31,0,NG$1),OA18,OFFSET('Game Board'!$F$8:$F$31,0,NG$1),OA19)</f>
        <v>0</v>
      </c>
      <c r="PE18" s="341">
        <f t="shared" ref="PE18:PE19" ca="1" si="2428">PC18-PD18</f>
        <v>0</v>
      </c>
      <c r="PF18" s="341">
        <f t="shared" ref="PF18:PF19" ca="1" si="2429">PA18*1+OZ18*3</f>
        <v>0</v>
      </c>
      <c r="PG18" s="341">
        <f t="shared" ref="PG18" ca="1" si="2430">IF(OA18&lt;&gt;"",SUMPRODUCT((OJ16:OJ19=OJ18)*(PF16:PF19&gt;PF18)*1),0)</f>
        <v>0</v>
      </c>
      <c r="PH18" s="341">
        <f t="shared" ref="PH18" ca="1" si="2431">IF(OA18&lt;&gt;"",SUMPRODUCT((PG16:PG19=PG18)*(PE16:PE19&gt;PE18)*1),0)</f>
        <v>0</v>
      </c>
      <c r="PI18" s="341">
        <f t="shared" ref="PI18:PI19" ca="1" si="2432">PG18+PH18</f>
        <v>0</v>
      </c>
      <c r="PJ18" s="341">
        <f t="shared" ref="PJ18" ca="1" si="2433">IF(OA18&lt;&gt;"",SUMPRODUCT((PI16:PI19=PI18)*(PG16:PG19=PG18)*(PC16:PC19&gt;PC18)*1),0)</f>
        <v>0</v>
      </c>
      <c r="PK18" s="341">
        <f t="shared" ca="1" si="92"/>
        <v>1</v>
      </c>
      <c r="PL18" s="341">
        <f t="shared" ref="PL18" ca="1" si="2434">SUMPRODUCT((PK16:PK19=PK18)*(NN16:NN19&gt;NN18)*1)</f>
        <v>2</v>
      </c>
      <c r="PM18" s="341">
        <f t="shared" ca="1" si="94"/>
        <v>3</v>
      </c>
      <c r="PN18" s="341" t="str">
        <f t="shared" si="310"/>
        <v>Mali</v>
      </c>
      <c r="PO18" s="341">
        <f t="shared" ca="1" si="95"/>
        <v>0</v>
      </c>
      <c r="PP18" s="341">
        <f ca="1">SUMPRODUCT((OFFSET('Game Board'!$G$8:$G$31,0,PP$1)&lt;&gt;"")*(OFFSET('Game Board'!$F$8:$F$31,0,PP$1)=$C18)*(OFFSET('Game Board'!$G$8:$G$31,0,PP$1)&gt;OFFSET('Game Board'!$H$8:$H$31,0,PP$1))*1)+SUMPRODUCT((OFFSET('Game Board'!$G$8:$G$31,0,PP$1)&lt;&gt;"")*(OFFSET('Game Board'!$I$8:$I$31,0,PP$1)=$C18)*(OFFSET('Game Board'!$H$8:$H$31,0,PP$1)&gt;OFFSET('Game Board'!$G$8:$G$31,0,PP$1))*1)</f>
        <v>0</v>
      </c>
      <c r="PQ18" s="341">
        <f ca="1">SUMPRODUCT((OFFSET('Game Board'!$G$8:$G$31,0,PP$1)&lt;&gt;"")*(OFFSET('Game Board'!$F$8:$F$31,0,PP$1)=$C18)*(OFFSET('Game Board'!$G$8:$G$31,0,PP$1)=OFFSET('Game Board'!$H$8:$H$31,0,PP$1))*1)+SUMPRODUCT((OFFSET('Game Board'!$G$8:$G$31,0,PP$1)&lt;&gt;"")*(OFFSET('Game Board'!$I$8:$I$31,0,PP$1)=$C18)*(OFFSET('Game Board'!$G$8:$G$31,0,PP$1)=OFFSET('Game Board'!$H$8:$H$31,0,PP$1))*1)</f>
        <v>0</v>
      </c>
      <c r="PR18" s="341">
        <f ca="1">SUMPRODUCT((OFFSET('Game Board'!$G$8:$G$31,0,PP$1)&lt;&gt;"")*(OFFSET('Game Board'!$F$8:$F$31,0,PP$1)=$C18)*(OFFSET('Game Board'!$G$8:$G$31,0,PP$1)&lt;OFFSET('Game Board'!$H$8:$H$31,0,PP$1))*1)+SUMPRODUCT((OFFSET('Game Board'!$G$8:$G$31,0,PP$1)&lt;&gt;"")*(OFFSET('Game Board'!$I$8:$I$31,0,PP$1)=$C18)*(OFFSET('Game Board'!$H$8:$H$31,0,PP$1)&lt;OFFSET('Game Board'!$G$8:$G$31,0,PP$1))*1)</f>
        <v>0</v>
      </c>
      <c r="PS18" s="341">
        <f ca="1">SUMIF(OFFSET('Game Board'!$F$8:$F$31,0,PP$1),$C18,OFFSET('Game Board'!$G$8:$G$31,0,PP$1))+SUMIF(OFFSET('Game Board'!$I$8:$I$31,0,PP$1),$C18,OFFSET('Game Board'!$H$8:$H$31,0,PP$1))</f>
        <v>0</v>
      </c>
      <c r="PT18" s="341">
        <f ca="1">SUMIF(OFFSET('Game Board'!$F$8:$F$31,0,PP$1),$C18,OFFSET('Game Board'!$H$8:$H$31,0,PP$1))+SUMIF(OFFSET('Game Board'!$I$8:$I$31,0,PP$1),$C18,OFFSET('Game Board'!$G$8:$G$31,0,PP$1))</f>
        <v>0</v>
      </c>
      <c r="PU18" s="341">
        <f t="shared" ca="1" si="96"/>
        <v>0</v>
      </c>
      <c r="PV18" s="341">
        <f t="shared" ca="1" si="97"/>
        <v>0</v>
      </c>
      <c r="PW18" s="341">
        <f t="shared" ca="1" si="311"/>
        <v>2</v>
      </c>
      <c r="PX18" s="341">
        <f>'Tournament Setup'!$F20</f>
        <v>0</v>
      </c>
      <c r="PY18" s="341">
        <f t="shared" ref="PY18" ca="1" si="2435">RANK(PV18,PV16:PV19)</f>
        <v>1</v>
      </c>
      <c r="PZ18" s="341">
        <f t="shared" ref="PZ18" ca="1" si="2436">SUMPRODUCT((PY16:PY19=PY18)*(PU16:PU19&gt;PU18)*1)</f>
        <v>0</v>
      </c>
      <c r="QA18" s="341">
        <f t="shared" ca="1" si="100"/>
        <v>1</v>
      </c>
      <c r="QB18" s="341">
        <f t="shared" ref="QB18" ca="1" si="2437">SUMPRODUCT((PY16:PY19=PY18)*(PU16:PU19=PU18)*(PS16:PS19&gt;PS18)*1)</f>
        <v>0</v>
      </c>
      <c r="QC18" s="341">
        <f t="shared" ca="1" si="102"/>
        <v>1</v>
      </c>
      <c r="QD18" s="341">
        <f t="shared" ref="QD18" ca="1" si="2438">RANK(QC18,QC16:QC19,1)+COUNTIF(QC16:QC18,QC18)-1</f>
        <v>3</v>
      </c>
      <c r="QE18" s="341">
        <v>3</v>
      </c>
      <c r="QF18" s="341" t="str">
        <f t="shared" ref="QF18" ca="1" si="2439">INDEX(PN16:PN19,MATCH(QE18,QD16:QD19,0),0)</f>
        <v>Mali</v>
      </c>
      <c r="QG18" s="341">
        <f t="shared" ref="QG18" ca="1" si="2440">INDEX(QC16:QC19,MATCH(QF18,PN16:PN19,0),0)</f>
        <v>1</v>
      </c>
      <c r="QH18" s="341" t="str">
        <f t="shared" ref="QH18:QH19" ca="1" si="2441">IF(AND(QH17&lt;&gt;"",QG18=1),QF18,"")</f>
        <v>Mali</v>
      </c>
      <c r="QI18" s="341" t="str">
        <f t="shared" ref="QI18" ca="1" si="2442">IF(QI17&lt;&gt;"",QF18,"")</f>
        <v/>
      </c>
      <c r="QJ18" s="341" t="str">
        <f t="shared" ref="QJ18" ca="1" si="2443">IF(QG19=3,QF18,"")</f>
        <v/>
      </c>
      <c r="QK18" s="341">
        <f ca="1">SUMPRODUCT((OFFSET('Game Board'!$F$8:$F$31,0,PP$1)=QH18)*(OFFSET('Game Board'!$I$8:$I$31,0,PP$1)=QH16)*(OFFSET('Game Board'!$G$8:$G$31,0,PP$1)&gt;OFFSET('Game Board'!$H$8:$H$31,0,PP$1))*1)+SUMPRODUCT((OFFSET('Game Board'!$I$8:$I$31,0,PP$1)=QH18)*(OFFSET('Game Board'!$F$8:$F$31,0,PP$1)=QH16)*(OFFSET('Game Board'!$H$8:$H$31,0,PP$1)&gt;OFFSET('Game Board'!$G$8:$G$31,0,PP$1))*1)+SUMPRODUCT((OFFSET('Game Board'!$F$8:$F$31,0,PP$1)=QH18)*(OFFSET('Game Board'!$I$8:$I$31,0,PP$1)=QH17)*(OFFSET('Game Board'!$G$8:$G$31,0,PP$1)&gt;OFFSET('Game Board'!$H$8:$H$31,0,PP$1))*1)+SUMPRODUCT((OFFSET('Game Board'!$I$8:$I$31,0,PP$1)=QH18)*(OFFSET('Game Board'!$F$8:$F$31,0,PP$1)=QH17)*(OFFSET('Game Board'!$H$8:$H$31,0,PP$1)&gt;OFFSET('Game Board'!$G$8:$G$31,0,PP$1))*1)+SUMPRODUCT((OFFSET('Game Board'!$F$8:$F$31,0,PP$1)=QH18)*(OFFSET('Game Board'!$I$8:$I$31,0,PP$1)=QH19)*(OFFSET('Game Board'!$G$8:$G$31,0,PP$1)&gt;OFFSET('Game Board'!$H$8:$H$31,0,PP$1))*1)+SUMPRODUCT((OFFSET('Game Board'!$I$8:$I$31,0,PP$1)=QH18)*(OFFSET('Game Board'!$F$8:$F$31,0,PP$1)=QH19)*(OFFSET('Game Board'!$H$8:$H$31,0,PP$1)&gt;OFFSET('Game Board'!$G$8:$G$31,0,PP$1))*1)</f>
        <v>0</v>
      </c>
      <c r="QL18" s="341">
        <f ca="1">SUMPRODUCT((OFFSET('Game Board'!$F$8:$F$31,0,PP$1)=QH18)*(OFFSET('Game Board'!$I$8:$I$31,0,PP$1)=QH16)*(OFFSET('Game Board'!$G$8:$G$31,0,PP$1)=OFFSET('Game Board'!$H$8:$H$31,0,PP$1))*1)+SUMPRODUCT((OFFSET('Game Board'!$I$8:$I$31,0,PP$1)=QH18)*(OFFSET('Game Board'!$F$8:$F$31,0,PP$1)=QH16)*(OFFSET('Game Board'!$G$8:$G$31,0,PP$1)=OFFSET('Game Board'!$H$8:$H$31,0,PP$1))*1)+SUMPRODUCT((OFFSET('Game Board'!$F$8:$F$31,0,PP$1)=QH18)*(OFFSET('Game Board'!$I$8:$I$31,0,PP$1)=QH17)*(OFFSET('Game Board'!$G$8:$G$31,0,PP$1)=OFFSET('Game Board'!$H$8:$H$31,0,PP$1))*1)+SUMPRODUCT((OFFSET('Game Board'!$I$8:$I$31,0,PP$1)=QH18)*(OFFSET('Game Board'!$F$8:$F$31,0,PP$1)=QH17)*(OFFSET('Game Board'!$G$8:$G$31,0,PP$1)=OFFSET('Game Board'!$H$8:$H$31,0,PP$1))*1)+SUMPRODUCT((OFFSET('Game Board'!$F$8:$F$31,0,PP$1)=QH18)*(OFFSET('Game Board'!$I$8:$I$31,0,PP$1)=QH19)*(OFFSET('Game Board'!$G$8:$G$31,0,PP$1)=OFFSET('Game Board'!$H$8:$H$31,0,PP$1))*1)+SUMPRODUCT((OFFSET('Game Board'!$I$8:$I$31,0,PP$1)=QH18)*(OFFSET('Game Board'!$F$8:$F$31,0,PP$1)=QH19)*(OFFSET('Game Board'!$G$8:$G$31,0,PP$1)=OFFSET('Game Board'!$H$8:$H$31,0,PP$1))*1)</f>
        <v>3</v>
      </c>
      <c r="QM18" s="341">
        <f ca="1">SUMPRODUCT((OFFSET('Game Board'!$F$8:$F$31,0,PP$1)=QH18)*(OFFSET('Game Board'!$I$8:$I$31,0,PP$1)=QH16)*(OFFSET('Game Board'!$G$8:$G$31,0,PP$1)&lt;OFFSET('Game Board'!$H$8:$H$31,0,PP$1))*1)+SUMPRODUCT((OFFSET('Game Board'!$I$8:$I$31,0,PP$1)=QH18)*(OFFSET('Game Board'!$F$8:$F$31,0,PP$1)=QH16)*(OFFSET('Game Board'!$H$8:$H$31,0,PP$1)&lt;OFFSET('Game Board'!$G$8:$G$31,0,PP$1))*1)+SUMPRODUCT((OFFSET('Game Board'!$F$8:$F$31,0,PP$1)=QH18)*(OFFSET('Game Board'!$I$8:$I$31,0,PP$1)=QH17)*(OFFSET('Game Board'!$G$8:$G$31,0,PP$1)&lt;OFFSET('Game Board'!$H$8:$H$31,0,PP$1))*1)+SUMPRODUCT((OFFSET('Game Board'!$I$8:$I$31,0,PP$1)=QH18)*(OFFSET('Game Board'!$F$8:$F$31,0,PP$1)=QH17)*(OFFSET('Game Board'!$H$8:$H$31,0,PP$1)&lt;OFFSET('Game Board'!$G$8:$G$31,0,PP$1))*1)+SUMPRODUCT((OFFSET('Game Board'!$F$8:$F$31,0,PP$1)=QH18)*(OFFSET('Game Board'!$I$8:$I$31,0,PP$1)=QH19)*(OFFSET('Game Board'!$G$8:$G$31,0,PP$1)&lt;OFFSET('Game Board'!$H$8:$H$31,0,PP$1))*1)+SUMPRODUCT((OFFSET('Game Board'!$I$8:$I$31,0,PP$1)=QH18)*(OFFSET('Game Board'!$F$8:$F$31,0,PP$1)=QH19)*(OFFSET('Game Board'!$H$8:$H$31,0,PP$1)&lt;OFFSET('Game Board'!$G$8:$G$31,0,PP$1))*1)</f>
        <v>0</v>
      </c>
      <c r="QN18" s="341">
        <f ca="1">SUMIFS(OFFSET('Game Board'!$G$8:$G$31,0,PP$1),OFFSET('Game Board'!$F$8:$F$31,0,PP$1),QH18,OFFSET('Game Board'!$I$8:$I$31,0,PP$1),QH16)+SUMIFS(OFFSET('Game Board'!$G$8:$G$31,0,PP$1),OFFSET('Game Board'!$F$8:$F$31,0,PP$1),QH18,OFFSET('Game Board'!$I$8:$I$31,0,PP$1),QH17)+SUMIFS(OFFSET('Game Board'!$G$8:$G$31,0,PP$1),OFFSET('Game Board'!$F$8:$F$31,0,PP$1),QH18,OFFSET('Game Board'!$I$8:$I$31,0,PP$1),QH19)+SUMIFS(OFFSET('Game Board'!$H$8:$H$31,0,PP$1),OFFSET('Game Board'!$I$8:$I$31,0,PP$1),QH18,OFFSET('Game Board'!$F$8:$F$31,0,PP$1),QH16)+SUMIFS(OFFSET('Game Board'!$H$8:$H$31,0,PP$1),OFFSET('Game Board'!$I$8:$I$31,0,PP$1),QH18,OFFSET('Game Board'!$F$8:$F$31,0,PP$1),QH17)+SUMIFS(OFFSET('Game Board'!$H$8:$H$31,0,PP$1),OFFSET('Game Board'!$I$8:$I$31,0,PP$1),QH18,OFFSET('Game Board'!$F$8:$F$31,0,PP$1),QH19)</f>
        <v>0</v>
      </c>
      <c r="QO18" s="341">
        <f ca="1">SUMIFS(OFFSET('Game Board'!$H$8:$H$31,0,PP$1),OFFSET('Game Board'!$F$8:$F$31,0,PP$1),QH18,OFFSET('Game Board'!$I$8:$I$31,0,PP$1),QH16)+SUMIFS(OFFSET('Game Board'!$H$8:$H$31,0,PP$1),OFFSET('Game Board'!$F$8:$F$31,0,PP$1),QH18,OFFSET('Game Board'!$I$8:$I$31,0,PP$1),QH17)+SUMIFS(OFFSET('Game Board'!$H$8:$H$31,0,PP$1),OFFSET('Game Board'!$F$8:$F$31,0,PP$1),QH18,OFFSET('Game Board'!$I$8:$I$31,0,PP$1),QH19)+SUMIFS(OFFSET('Game Board'!$G$8:$G$31,0,PP$1),OFFSET('Game Board'!$I$8:$I$31,0,PP$1),QH18,OFFSET('Game Board'!$F$8:$F$31,0,PP$1),QH16)+SUMIFS(OFFSET('Game Board'!$G$8:$G$31,0,PP$1),OFFSET('Game Board'!$I$8:$I$31,0,PP$1),QH18,OFFSET('Game Board'!$F$8:$F$31,0,PP$1),QH17)+SUMIFS(OFFSET('Game Board'!$G$8:$G$31,0,PP$1),OFFSET('Game Board'!$I$8:$I$31,0,PP$1),QH18,OFFSET('Game Board'!$F$8:$F$31,0,PP$1),QH19)</f>
        <v>0</v>
      </c>
      <c r="QP18" s="341">
        <f t="shared" ca="1" si="107"/>
        <v>0</v>
      </c>
      <c r="QQ18" s="341">
        <f t="shared" ca="1" si="108"/>
        <v>3</v>
      </c>
      <c r="QR18" s="341">
        <f t="shared" ref="QR18" ca="1" si="2444">IF(QH18&lt;&gt;"",SUMPRODUCT((QG16:QG19=QG18)*(QQ16:QQ19&gt;QQ18)*1),0)</f>
        <v>0</v>
      </c>
      <c r="QS18" s="341">
        <f t="shared" ref="QS18" ca="1" si="2445">IF(QH18&lt;&gt;"",SUMPRODUCT((QR16:QR19=QR18)*(QP16:QP19&gt;QP18)*1),0)</f>
        <v>0</v>
      </c>
      <c r="QT18" s="341">
        <f t="shared" ca="1" si="111"/>
        <v>0</v>
      </c>
      <c r="QU18" s="341">
        <f t="shared" ref="QU18" ca="1" si="2446">IF(QH18&lt;&gt;"",SUMPRODUCT((QT16:QT19=QT18)*(QR16:QR19=QR18)*(QN16:QN19&gt;QN18)*1),0)</f>
        <v>0</v>
      </c>
      <c r="QV18" s="341">
        <f t="shared" ca="1" si="113"/>
        <v>1</v>
      </c>
      <c r="QW18" s="341">
        <f ca="1">SUMPRODUCT((OFFSET('Game Board'!$F$8:$F$31,0,PP$1)=QI18)*(OFFSET('Game Board'!$I$8:$I$31,0,PP$1)=QI17)*(OFFSET('Game Board'!$G$8:$G$31,0,PP$1)&gt;OFFSET('Game Board'!$H$8:$H$31,0,PP$1))*1)+SUMPRODUCT((OFFSET('Game Board'!$I$8:$I$31,0,PP$1)=QI18)*(OFFSET('Game Board'!$F$8:$F$31,0,PP$1)=QI17)*(OFFSET('Game Board'!$H$8:$H$31,0,PP$1)&gt;OFFSET('Game Board'!$G$8:$G$31,0,PP$1))*1)+SUMPRODUCT((OFFSET('Game Board'!$F$8:$F$31,0,PP$1)=QI18)*(OFFSET('Game Board'!$I$8:$I$31,0,PP$1)=QI19)*(OFFSET('Game Board'!$G$8:$G$31,0,PP$1)&gt;OFFSET('Game Board'!$H$8:$H$31,0,PP$1))*1)+SUMPRODUCT((OFFSET('Game Board'!$I$8:$I$31,0,PP$1)=QI18)*(OFFSET('Game Board'!$F$8:$F$31,0,PP$1)=QI19)*(OFFSET('Game Board'!$H$8:$H$31,0,PP$1)&gt;OFFSET('Game Board'!$G$8:$G$31,0,PP$1))*1)</f>
        <v>0</v>
      </c>
      <c r="QX18" s="341">
        <f ca="1">SUMPRODUCT((OFFSET('Game Board'!$F$8:$F$31,0,PP$1)=QI18)*(OFFSET('Game Board'!$I$8:$I$31,0,PP$1)=QI17)*(OFFSET('Game Board'!$G$8:$G$31,0,PP$1)=OFFSET('Game Board'!$H$8:$H$31,0,PP$1))*1)+SUMPRODUCT((OFFSET('Game Board'!$I$8:$I$31,0,PP$1)=QI18)*(OFFSET('Game Board'!$F$8:$F$31,0,PP$1)=QI17)*(OFFSET('Game Board'!$G$8:$G$31,0,PP$1)=OFFSET('Game Board'!$H$8:$H$31,0,PP$1))*1)+SUMPRODUCT((OFFSET('Game Board'!$F$8:$F$31,0,PP$1)=QI18)*(OFFSET('Game Board'!$I$8:$I$31,0,PP$1)=QI19)*(OFFSET('Game Board'!$G$8:$G$31,0,PP$1)=OFFSET('Game Board'!$H$8:$H$31,0,PP$1))*1)+SUMPRODUCT((OFFSET('Game Board'!$I$8:$I$31,0,PP$1)=QI18)*(OFFSET('Game Board'!$F$8:$F$31,0,PP$1)=QI19)*(OFFSET('Game Board'!$G$8:$G$31,0,PP$1)=OFFSET('Game Board'!$H$8:$H$31,0,PP$1))*1)</f>
        <v>0</v>
      </c>
      <c r="QY18" s="341">
        <f ca="1">SUMPRODUCT((OFFSET('Game Board'!$F$8:$F$31,0,PP$1)=QI18)*(OFFSET('Game Board'!$I$8:$I$31,0,PP$1)=QI17)*(OFFSET('Game Board'!$G$8:$G$31,0,PP$1)&lt;OFFSET('Game Board'!$H$8:$H$31,0,PP$1))*1)+SUMPRODUCT((OFFSET('Game Board'!$I$8:$I$31,0,PP$1)=QI18)*(OFFSET('Game Board'!$F$8:$F$31,0,PP$1)=QI17)*(OFFSET('Game Board'!$H$8:$H$31,0,PP$1)&lt;OFFSET('Game Board'!$G$8:$G$31,0,PP$1))*1)+SUMPRODUCT((OFFSET('Game Board'!$F$8:$F$31,0,PP$1)=QI18)*(OFFSET('Game Board'!$I$8:$I$31,0,PP$1)=QI19)*(OFFSET('Game Board'!$G$8:$G$31,0,PP$1)&lt;OFFSET('Game Board'!$H$8:$H$31,0,PP$1))*1)+SUMPRODUCT((OFFSET('Game Board'!$I$8:$I$31,0,PP$1)=QI18)*(OFFSET('Game Board'!$F$8:$F$31,0,PP$1)=QI19)*(OFFSET('Game Board'!$H$8:$H$31,0,PP$1)&lt;OFFSET('Game Board'!$G$8:$G$31,0,PP$1))*1)</f>
        <v>0</v>
      </c>
      <c r="QZ18" s="341">
        <f ca="1">SUMIFS(OFFSET('Game Board'!$G$8:$G$31,0,PP$1),OFFSET('Game Board'!$F$8:$F$31,0,PP$1),QI18,OFFSET('Game Board'!$I$8:$I$31,0,PP$1),QI17)+SUMIFS(OFFSET('Game Board'!$G$8:$G$31,0,PP$1),OFFSET('Game Board'!$F$8:$F$31,0,PP$1),QI18,OFFSET('Game Board'!$I$8:$I$31,0,PP$1),QI19)+SUMIFS(OFFSET('Game Board'!$H$8:$H$31,0,PP$1),OFFSET('Game Board'!$I$8:$I$31,0,PP$1),QI18,OFFSET('Game Board'!$F$8:$F$31,0,PP$1),QI17)+SUMIFS(OFFSET('Game Board'!$H$8:$H$31,0,PP$1),OFFSET('Game Board'!$I$8:$I$31,0,PP$1),QI18,OFFSET('Game Board'!$F$8:$F$31,0,PP$1),QI19)</f>
        <v>0</v>
      </c>
      <c r="RA18" s="341">
        <f ca="1">SUMIFS(OFFSET('Game Board'!$H$8:$H$31,0,PP$1),OFFSET('Game Board'!$F$8:$F$31,0,PP$1),QI18,OFFSET('Game Board'!$I$8:$I$31,0,PP$1),QI17)+SUMIFS(OFFSET('Game Board'!$H$8:$H$31,0,PP$1),OFFSET('Game Board'!$F$8:$F$31,0,PP$1),QI18,OFFSET('Game Board'!$I$8:$I$31,0,PP$1),QI19)+SUMIFS(OFFSET('Game Board'!$G$8:$G$31,0,PP$1),OFFSET('Game Board'!$I$8:$I$31,0,PP$1),QI18,OFFSET('Game Board'!$F$8:$F$31,0,PP$1),QI17)+SUMIFS(OFFSET('Game Board'!$G$8:$G$31,0,PP$1),OFFSET('Game Board'!$I$8:$I$31,0,PP$1),QI18,OFFSET('Game Board'!$F$8:$F$31,0,PP$1),QI19)</f>
        <v>0</v>
      </c>
      <c r="RB18" s="341">
        <f t="shared" ca="1" si="323"/>
        <v>0</v>
      </c>
      <c r="RC18" s="341">
        <f t="shared" ca="1" si="324"/>
        <v>0</v>
      </c>
      <c r="RD18" s="341">
        <f t="shared" ref="RD18" ca="1" si="2447">IF(QI18&lt;&gt;"",SUMPRODUCT((QG16:QG19=QG18)*(RC16:RC19&gt;RC18)*1),0)</f>
        <v>0</v>
      </c>
      <c r="RE18" s="341">
        <f t="shared" ref="RE18" ca="1" si="2448">IF(QI18&lt;&gt;"",SUMPRODUCT((RD16:RD19=RD18)*(RB16:RB19&gt;RB18)*1),0)</f>
        <v>0</v>
      </c>
      <c r="RF18" s="341">
        <f t="shared" ca="1" si="327"/>
        <v>0</v>
      </c>
      <c r="RG18" s="341">
        <f t="shared" ref="RG18" ca="1" si="2449">IF(QI18&lt;&gt;"",SUMPRODUCT((RF16:RF19=RF18)*(RD16:RD19=RD18)*(QZ16:QZ19&gt;QZ18)*1),0)</f>
        <v>0</v>
      </c>
      <c r="RH18" s="341">
        <f t="shared" ca="1" si="114"/>
        <v>1</v>
      </c>
      <c r="RI18" s="341">
        <f ca="1">SUMPRODUCT((OFFSET('Game Board'!$F$8:$F$31,0,PP$1)=QJ18)*(OFFSET('Game Board'!$I$8:$I$31,0,PP$1)=QJ19)*(OFFSET('Game Board'!$G$8:$G$31,0,PP$1)&gt;OFFSET('Game Board'!$H$8:$H$31,0,PP$1))*1)+SUMPRODUCT((OFFSET('Game Board'!$I$8:$I$31,0,PP$1)=QJ18)*(OFFSET('Game Board'!$F$8:$F$31,0,PP$1)=QJ19)*(OFFSET('Game Board'!$H$8:$H$31,0,PP$1)&gt;OFFSET('Game Board'!$G$8:$G$31,0,PP$1))*1)</f>
        <v>0</v>
      </c>
      <c r="RJ18" s="341">
        <f ca="1">SUMPRODUCT((OFFSET('Game Board'!$F$8:$F$31,0,PP$1)=QJ18)*(OFFSET('Game Board'!$I$8:$I$31,0,PP$1)=QJ19)*(OFFSET('Game Board'!$G$8:$G$31,0,PP$1)=OFFSET('Game Board'!$H$8:$H$31,0,PP$1))*1)+SUMPRODUCT((OFFSET('Game Board'!$I$8:$I$31,0,PP$1)=QJ18)*(OFFSET('Game Board'!$F$8:$F$31,0,PP$1)=QJ19)*(OFFSET('Game Board'!$H$8:$H$31,0,PP$1)=OFFSET('Game Board'!$G$8:$G$31,0,PP$1))*1)</f>
        <v>0</v>
      </c>
      <c r="RK18" s="341">
        <f ca="1">SUMPRODUCT((OFFSET('Game Board'!$F$8:$F$31,0,PP$1)=QJ18)*(OFFSET('Game Board'!$I$8:$I$31,0,PP$1)=QJ19)*(OFFSET('Game Board'!$G$8:$G$31,0,PP$1)&lt;OFFSET('Game Board'!$H$8:$H$31,0,PP$1))*1)+SUMPRODUCT((OFFSET('Game Board'!$I$8:$I$31,0,PP$1)=QJ18)*(OFFSET('Game Board'!$F$8:$F$31,0,PP$1)=QJ19)*(OFFSET('Game Board'!$H$8:$H$31,0,PP$1)&lt;OFFSET('Game Board'!$G$8:$G$31,0,PP$1))*1)</f>
        <v>0</v>
      </c>
      <c r="RL18" s="341">
        <f ca="1">SUMIFS(OFFSET('Game Board'!$G$8:$G$31,0,PP$1),OFFSET('Game Board'!$F$8:$F$31,0,PP$1),QJ18,OFFSET('Game Board'!$I$8:$I$31,0,PP$1),QJ19)+SUMIFS(OFFSET('Game Board'!$H$8:$H$31,0,PP$1),OFFSET('Game Board'!$I$8:$I$31,0,PP$1),QJ18,OFFSET('Game Board'!$F$8:$F$31,0,PP$1),QJ19)</f>
        <v>0</v>
      </c>
      <c r="RM18" s="341">
        <f ca="1">SUMIFS(OFFSET('Game Board'!$H$8:$H$31,0,PP$1),OFFSET('Game Board'!$F$8:$F$31,0,PP$1),QJ18,OFFSET('Game Board'!$I$8:$I$31,0,PP$1),QJ19)+SUMIFS(OFFSET('Game Board'!$G$8:$G$31,0,PP$1),OFFSET('Game Board'!$I$8:$I$31,0,PP$1),QJ18,OFFSET('Game Board'!$F$8:$F$31,0,PP$1),QJ19)</f>
        <v>0</v>
      </c>
      <c r="RN18" s="341">
        <f t="shared" ref="RN18:RN19" ca="1" si="2450">RL18-RM18</f>
        <v>0</v>
      </c>
      <c r="RO18" s="341">
        <f t="shared" ref="RO18:RO19" ca="1" si="2451">RJ18*1+RI18*3</f>
        <v>0</v>
      </c>
      <c r="RP18" s="341">
        <f t="shared" ref="RP18" ca="1" si="2452">IF(QJ18&lt;&gt;"",SUMPRODUCT((QS16:QS19=QS18)*(RO16:RO19&gt;RO18)*1),0)</f>
        <v>0</v>
      </c>
      <c r="RQ18" s="341">
        <f t="shared" ref="RQ18" ca="1" si="2453">IF(QJ18&lt;&gt;"",SUMPRODUCT((RP16:RP19=RP18)*(RN16:RN19&gt;RN18)*1),0)</f>
        <v>0</v>
      </c>
      <c r="RR18" s="341">
        <f t="shared" ref="RR18:RR19" ca="1" si="2454">RP18+RQ18</f>
        <v>0</v>
      </c>
      <c r="RS18" s="341">
        <f t="shared" ref="RS18" ca="1" si="2455">IF(QJ18&lt;&gt;"",SUMPRODUCT((RR16:RR19=RR18)*(RP16:RP19=RP18)*(RL16:RL19&gt;RL18)*1),0)</f>
        <v>0</v>
      </c>
      <c r="RT18" s="341">
        <f t="shared" ca="1" si="115"/>
        <v>1</v>
      </c>
      <c r="RU18" s="341">
        <f t="shared" ref="RU18" ca="1" si="2456">SUMPRODUCT((RT16:RT19=RT18)*(PW16:PW19&gt;PW18)*1)</f>
        <v>2</v>
      </c>
      <c r="RV18" s="341">
        <f t="shared" ca="1" si="117"/>
        <v>3</v>
      </c>
      <c r="RW18" s="341" t="str">
        <f t="shared" si="330"/>
        <v>Mali</v>
      </c>
      <c r="RX18" s="341">
        <f t="shared" ca="1" si="118"/>
        <v>0</v>
      </c>
      <c r="RY18" s="341">
        <f ca="1">SUMPRODUCT((OFFSET('Game Board'!$G$8:$G$31,0,RY$1)&lt;&gt;"")*(OFFSET('Game Board'!$F$8:$F$31,0,RY$1)=$C18)*(OFFSET('Game Board'!$G$8:$G$31,0,RY$1)&gt;OFFSET('Game Board'!$H$8:$H$31,0,RY$1))*1)+SUMPRODUCT((OFFSET('Game Board'!$G$8:$G$31,0,RY$1)&lt;&gt;"")*(OFFSET('Game Board'!$I$8:$I$31,0,RY$1)=$C18)*(OFFSET('Game Board'!$H$8:$H$31,0,RY$1)&gt;OFFSET('Game Board'!$G$8:$G$31,0,RY$1))*1)</f>
        <v>0</v>
      </c>
      <c r="RZ18" s="341">
        <f ca="1">SUMPRODUCT((OFFSET('Game Board'!$G$8:$G$31,0,RY$1)&lt;&gt;"")*(OFFSET('Game Board'!$F$8:$F$31,0,RY$1)=$C18)*(OFFSET('Game Board'!$G$8:$G$31,0,RY$1)=OFFSET('Game Board'!$H$8:$H$31,0,RY$1))*1)+SUMPRODUCT((OFFSET('Game Board'!$G$8:$G$31,0,RY$1)&lt;&gt;"")*(OFFSET('Game Board'!$I$8:$I$31,0,RY$1)=$C18)*(OFFSET('Game Board'!$G$8:$G$31,0,RY$1)=OFFSET('Game Board'!$H$8:$H$31,0,RY$1))*1)</f>
        <v>0</v>
      </c>
      <c r="SA18" s="341">
        <f ca="1">SUMPRODUCT((OFFSET('Game Board'!$G$8:$G$31,0,RY$1)&lt;&gt;"")*(OFFSET('Game Board'!$F$8:$F$31,0,RY$1)=$C18)*(OFFSET('Game Board'!$G$8:$G$31,0,RY$1)&lt;OFFSET('Game Board'!$H$8:$H$31,0,RY$1))*1)+SUMPRODUCT((OFFSET('Game Board'!$G$8:$G$31,0,RY$1)&lt;&gt;"")*(OFFSET('Game Board'!$I$8:$I$31,0,RY$1)=$C18)*(OFFSET('Game Board'!$H$8:$H$31,0,RY$1)&lt;OFFSET('Game Board'!$G$8:$G$31,0,RY$1))*1)</f>
        <v>0</v>
      </c>
      <c r="SB18" s="341">
        <f ca="1">SUMIF(OFFSET('Game Board'!$F$8:$F$31,0,RY$1),$C18,OFFSET('Game Board'!$G$8:$G$31,0,RY$1))+SUMIF(OFFSET('Game Board'!$I$8:$I$31,0,RY$1),$C18,OFFSET('Game Board'!$H$8:$H$31,0,RY$1))</f>
        <v>0</v>
      </c>
      <c r="SC18" s="341">
        <f ca="1">SUMIF(OFFSET('Game Board'!$F$8:$F$31,0,RY$1),$C18,OFFSET('Game Board'!$H$8:$H$31,0,RY$1))+SUMIF(OFFSET('Game Board'!$I$8:$I$31,0,RY$1),$C18,OFFSET('Game Board'!$G$8:$G$31,0,RY$1))</f>
        <v>0</v>
      </c>
      <c r="SD18" s="341">
        <f t="shared" ca="1" si="119"/>
        <v>0</v>
      </c>
      <c r="SE18" s="341">
        <f t="shared" ca="1" si="120"/>
        <v>0</v>
      </c>
      <c r="SF18" s="341">
        <f t="shared" ca="1" si="331"/>
        <v>2</v>
      </c>
      <c r="SG18" s="341">
        <f>'Tournament Setup'!$F20</f>
        <v>0</v>
      </c>
      <c r="SH18" s="341">
        <f t="shared" ref="SH18" ca="1" si="2457">RANK(SE18,SE16:SE19)</f>
        <v>1</v>
      </c>
      <c r="SI18" s="341">
        <f t="shared" ref="SI18" ca="1" si="2458">SUMPRODUCT((SH16:SH19=SH18)*(SD16:SD19&gt;SD18)*1)</f>
        <v>0</v>
      </c>
      <c r="SJ18" s="341">
        <f t="shared" ca="1" si="123"/>
        <v>1</v>
      </c>
      <c r="SK18" s="341">
        <f t="shared" ref="SK18" ca="1" si="2459">SUMPRODUCT((SH16:SH19=SH18)*(SD16:SD19=SD18)*(SB16:SB19&gt;SB18)*1)</f>
        <v>0</v>
      </c>
      <c r="SL18" s="341">
        <f t="shared" ca="1" si="125"/>
        <v>1</v>
      </c>
      <c r="SM18" s="341">
        <f t="shared" ref="SM18" ca="1" si="2460">RANK(SL18,SL16:SL19,1)+COUNTIF(SL16:SL18,SL18)-1</f>
        <v>3</v>
      </c>
      <c r="SN18" s="341">
        <v>3</v>
      </c>
      <c r="SO18" s="341" t="str">
        <f t="shared" ref="SO18" ca="1" si="2461">INDEX(RW16:RW19,MATCH(SN18,SM16:SM19,0),0)</f>
        <v>Mali</v>
      </c>
      <c r="SP18" s="341">
        <f t="shared" ref="SP18" ca="1" si="2462">INDEX(SL16:SL19,MATCH(SO18,RW16:RW19,0),0)</f>
        <v>1</v>
      </c>
      <c r="SQ18" s="341" t="str">
        <f t="shared" ref="SQ18:SQ19" ca="1" si="2463">IF(AND(SQ17&lt;&gt;"",SP18=1),SO18,"")</f>
        <v>Mali</v>
      </c>
      <c r="SR18" s="341" t="str">
        <f t="shared" ref="SR18" ca="1" si="2464">IF(SR17&lt;&gt;"",SO18,"")</f>
        <v/>
      </c>
      <c r="SS18" s="341" t="str">
        <f t="shared" ref="SS18" ca="1" si="2465">IF(SP19=3,SO18,"")</f>
        <v/>
      </c>
      <c r="ST18" s="341">
        <f ca="1">SUMPRODUCT((OFFSET('Game Board'!$F$8:$F$31,0,RY$1)=SQ18)*(OFFSET('Game Board'!$I$8:$I$31,0,RY$1)=SQ16)*(OFFSET('Game Board'!$G$8:$G$31,0,RY$1)&gt;OFFSET('Game Board'!$H$8:$H$31,0,RY$1))*1)+SUMPRODUCT((OFFSET('Game Board'!$I$8:$I$31,0,RY$1)=SQ18)*(OFFSET('Game Board'!$F$8:$F$31,0,RY$1)=SQ16)*(OFFSET('Game Board'!$H$8:$H$31,0,RY$1)&gt;OFFSET('Game Board'!$G$8:$G$31,0,RY$1))*1)+SUMPRODUCT((OFFSET('Game Board'!$F$8:$F$31,0,RY$1)=SQ18)*(OFFSET('Game Board'!$I$8:$I$31,0,RY$1)=SQ17)*(OFFSET('Game Board'!$G$8:$G$31,0,RY$1)&gt;OFFSET('Game Board'!$H$8:$H$31,0,RY$1))*1)+SUMPRODUCT((OFFSET('Game Board'!$I$8:$I$31,0,RY$1)=SQ18)*(OFFSET('Game Board'!$F$8:$F$31,0,RY$1)=SQ17)*(OFFSET('Game Board'!$H$8:$H$31,0,RY$1)&gt;OFFSET('Game Board'!$G$8:$G$31,0,RY$1))*1)+SUMPRODUCT((OFFSET('Game Board'!$F$8:$F$31,0,RY$1)=SQ18)*(OFFSET('Game Board'!$I$8:$I$31,0,RY$1)=SQ19)*(OFFSET('Game Board'!$G$8:$G$31,0,RY$1)&gt;OFFSET('Game Board'!$H$8:$H$31,0,RY$1))*1)+SUMPRODUCT((OFFSET('Game Board'!$I$8:$I$31,0,RY$1)=SQ18)*(OFFSET('Game Board'!$F$8:$F$31,0,RY$1)=SQ19)*(OFFSET('Game Board'!$H$8:$H$31,0,RY$1)&gt;OFFSET('Game Board'!$G$8:$G$31,0,RY$1))*1)</f>
        <v>0</v>
      </c>
      <c r="SU18" s="341">
        <f ca="1">SUMPRODUCT((OFFSET('Game Board'!$F$8:$F$31,0,RY$1)=SQ18)*(OFFSET('Game Board'!$I$8:$I$31,0,RY$1)=SQ16)*(OFFSET('Game Board'!$G$8:$G$31,0,RY$1)=OFFSET('Game Board'!$H$8:$H$31,0,RY$1))*1)+SUMPRODUCT((OFFSET('Game Board'!$I$8:$I$31,0,RY$1)=SQ18)*(OFFSET('Game Board'!$F$8:$F$31,0,RY$1)=SQ16)*(OFFSET('Game Board'!$G$8:$G$31,0,RY$1)=OFFSET('Game Board'!$H$8:$H$31,0,RY$1))*1)+SUMPRODUCT((OFFSET('Game Board'!$F$8:$F$31,0,RY$1)=SQ18)*(OFFSET('Game Board'!$I$8:$I$31,0,RY$1)=SQ17)*(OFFSET('Game Board'!$G$8:$G$31,0,RY$1)=OFFSET('Game Board'!$H$8:$H$31,0,RY$1))*1)+SUMPRODUCT((OFFSET('Game Board'!$I$8:$I$31,0,RY$1)=SQ18)*(OFFSET('Game Board'!$F$8:$F$31,0,RY$1)=SQ17)*(OFFSET('Game Board'!$G$8:$G$31,0,RY$1)=OFFSET('Game Board'!$H$8:$H$31,0,RY$1))*1)+SUMPRODUCT((OFFSET('Game Board'!$F$8:$F$31,0,RY$1)=SQ18)*(OFFSET('Game Board'!$I$8:$I$31,0,RY$1)=SQ19)*(OFFSET('Game Board'!$G$8:$G$31,0,RY$1)=OFFSET('Game Board'!$H$8:$H$31,0,RY$1))*1)+SUMPRODUCT((OFFSET('Game Board'!$I$8:$I$31,0,RY$1)=SQ18)*(OFFSET('Game Board'!$F$8:$F$31,0,RY$1)=SQ19)*(OFFSET('Game Board'!$G$8:$G$31,0,RY$1)=OFFSET('Game Board'!$H$8:$H$31,0,RY$1))*1)</f>
        <v>3</v>
      </c>
      <c r="SV18" s="341">
        <f ca="1">SUMPRODUCT((OFFSET('Game Board'!$F$8:$F$31,0,RY$1)=SQ18)*(OFFSET('Game Board'!$I$8:$I$31,0,RY$1)=SQ16)*(OFFSET('Game Board'!$G$8:$G$31,0,RY$1)&lt;OFFSET('Game Board'!$H$8:$H$31,0,RY$1))*1)+SUMPRODUCT((OFFSET('Game Board'!$I$8:$I$31,0,RY$1)=SQ18)*(OFFSET('Game Board'!$F$8:$F$31,0,RY$1)=SQ16)*(OFFSET('Game Board'!$H$8:$H$31,0,RY$1)&lt;OFFSET('Game Board'!$G$8:$G$31,0,RY$1))*1)+SUMPRODUCT((OFFSET('Game Board'!$F$8:$F$31,0,RY$1)=SQ18)*(OFFSET('Game Board'!$I$8:$I$31,0,RY$1)=SQ17)*(OFFSET('Game Board'!$G$8:$G$31,0,RY$1)&lt;OFFSET('Game Board'!$H$8:$H$31,0,RY$1))*1)+SUMPRODUCT((OFFSET('Game Board'!$I$8:$I$31,0,RY$1)=SQ18)*(OFFSET('Game Board'!$F$8:$F$31,0,RY$1)=SQ17)*(OFFSET('Game Board'!$H$8:$H$31,0,RY$1)&lt;OFFSET('Game Board'!$G$8:$G$31,0,RY$1))*1)+SUMPRODUCT((OFFSET('Game Board'!$F$8:$F$31,0,RY$1)=SQ18)*(OFFSET('Game Board'!$I$8:$I$31,0,RY$1)=SQ19)*(OFFSET('Game Board'!$G$8:$G$31,0,RY$1)&lt;OFFSET('Game Board'!$H$8:$H$31,0,RY$1))*1)+SUMPRODUCT((OFFSET('Game Board'!$I$8:$I$31,0,RY$1)=SQ18)*(OFFSET('Game Board'!$F$8:$F$31,0,RY$1)=SQ19)*(OFFSET('Game Board'!$H$8:$H$31,0,RY$1)&lt;OFFSET('Game Board'!$G$8:$G$31,0,RY$1))*1)</f>
        <v>0</v>
      </c>
      <c r="SW18" s="341">
        <f ca="1">SUMIFS(OFFSET('Game Board'!$G$8:$G$31,0,RY$1),OFFSET('Game Board'!$F$8:$F$31,0,RY$1),SQ18,OFFSET('Game Board'!$I$8:$I$31,0,RY$1),SQ16)+SUMIFS(OFFSET('Game Board'!$G$8:$G$31,0,RY$1),OFFSET('Game Board'!$F$8:$F$31,0,RY$1),SQ18,OFFSET('Game Board'!$I$8:$I$31,0,RY$1),SQ17)+SUMIFS(OFFSET('Game Board'!$G$8:$G$31,0,RY$1),OFFSET('Game Board'!$F$8:$F$31,0,RY$1),SQ18,OFFSET('Game Board'!$I$8:$I$31,0,RY$1),SQ19)+SUMIFS(OFFSET('Game Board'!$H$8:$H$31,0,RY$1),OFFSET('Game Board'!$I$8:$I$31,0,RY$1),SQ18,OFFSET('Game Board'!$F$8:$F$31,0,RY$1),SQ16)+SUMIFS(OFFSET('Game Board'!$H$8:$H$31,0,RY$1),OFFSET('Game Board'!$I$8:$I$31,0,RY$1),SQ18,OFFSET('Game Board'!$F$8:$F$31,0,RY$1),SQ17)+SUMIFS(OFFSET('Game Board'!$H$8:$H$31,0,RY$1),OFFSET('Game Board'!$I$8:$I$31,0,RY$1),SQ18,OFFSET('Game Board'!$F$8:$F$31,0,RY$1),SQ19)</f>
        <v>0</v>
      </c>
      <c r="SX18" s="341">
        <f ca="1">SUMIFS(OFFSET('Game Board'!$H$8:$H$31,0,RY$1),OFFSET('Game Board'!$F$8:$F$31,0,RY$1),SQ18,OFFSET('Game Board'!$I$8:$I$31,0,RY$1),SQ16)+SUMIFS(OFFSET('Game Board'!$H$8:$H$31,0,RY$1),OFFSET('Game Board'!$F$8:$F$31,0,RY$1),SQ18,OFFSET('Game Board'!$I$8:$I$31,0,RY$1),SQ17)+SUMIFS(OFFSET('Game Board'!$H$8:$H$31,0,RY$1),OFFSET('Game Board'!$F$8:$F$31,0,RY$1),SQ18,OFFSET('Game Board'!$I$8:$I$31,0,RY$1),SQ19)+SUMIFS(OFFSET('Game Board'!$G$8:$G$31,0,RY$1),OFFSET('Game Board'!$I$8:$I$31,0,RY$1),SQ18,OFFSET('Game Board'!$F$8:$F$31,0,RY$1),SQ16)+SUMIFS(OFFSET('Game Board'!$G$8:$G$31,0,RY$1),OFFSET('Game Board'!$I$8:$I$31,0,RY$1),SQ18,OFFSET('Game Board'!$F$8:$F$31,0,RY$1),SQ17)+SUMIFS(OFFSET('Game Board'!$G$8:$G$31,0,RY$1),OFFSET('Game Board'!$I$8:$I$31,0,RY$1),SQ18,OFFSET('Game Board'!$F$8:$F$31,0,RY$1),SQ19)</f>
        <v>0</v>
      </c>
      <c r="SY18" s="341">
        <f t="shared" ca="1" si="130"/>
        <v>0</v>
      </c>
      <c r="SZ18" s="341">
        <f t="shared" ca="1" si="131"/>
        <v>3</v>
      </c>
      <c r="TA18" s="341">
        <f t="shared" ref="TA18" ca="1" si="2466">IF(SQ18&lt;&gt;"",SUMPRODUCT((SP16:SP19=SP18)*(SZ16:SZ19&gt;SZ18)*1),0)</f>
        <v>0</v>
      </c>
      <c r="TB18" s="341">
        <f t="shared" ref="TB18" ca="1" si="2467">IF(SQ18&lt;&gt;"",SUMPRODUCT((TA16:TA19=TA18)*(SY16:SY19&gt;SY18)*1),0)</f>
        <v>0</v>
      </c>
      <c r="TC18" s="341">
        <f t="shared" ca="1" si="134"/>
        <v>0</v>
      </c>
      <c r="TD18" s="341">
        <f t="shared" ref="TD18" ca="1" si="2468">IF(SQ18&lt;&gt;"",SUMPRODUCT((TC16:TC19=TC18)*(TA16:TA19=TA18)*(SW16:SW19&gt;SW18)*1),0)</f>
        <v>0</v>
      </c>
      <c r="TE18" s="341">
        <f t="shared" ca="1" si="136"/>
        <v>1</v>
      </c>
      <c r="TF18" s="341">
        <f ca="1">SUMPRODUCT((OFFSET('Game Board'!$F$8:$F$31,0,RY$1)=SR18)*(OFFSET('Game Board'!$I$8:$I$31,0,RY$1)=SR17)*(OFFSET('Game Board'!$G$8:$G$31,0,RY$1)&gt;OFFSET('Game Board'!$H$8:$H$31,0,RY$1))*1)+SUMPRODUCT((OFFSET('Game Board'!$I$8:$I$31,0,RY$1)=SR18)*(OFFSET('Game Board'!$F$8:$F$31,0,RY$1)=SR17)*(OFFSET('Game Board'!$H$8:$H$31,0,RY$1)&gt;OFFSET('Game Board'!$G$8:$G$31,0,RY$1))*1)+SUMPRODUCT((OFFSET('Game Board'!$F$8:$F$31,0,RY$1)=SR18)*(OFFSET('Game Board'!$I$8:$I$31,0,RY$1)=SR19)*(OFFSET('Game Board'!$G$8:$G$31,0,RY$1)&gt;OFFSET('Game Board'!$H$8:$H$31,0,RY$1))*1)+SUMPRODUCT((OFFSET('Game Board'!$I$8:$I$31,0,RY$1)=SR18)*(OFFSET('Game Board'!$F$8:$F$31,0,RY$1)=SR19)*(OFFSET('Game Board'!$H$8:$H$31,0,RY$1)&gt;OFFSET('Game Board'!$G$8:$G$31,0,RY$1))*1)</f>
        <v>0</v>
      </c>
      <c r="TG18" s="341">
        <f ca="1">SUMPRODUCT((OFFSET('Game Board'!$F$8:$F$31,0,RY$1)=SR18)*(OFFSET('Game Board'!$I$8:$I$31,0,RY$1)=SR17)*(OFFSET('Game Board'!$G$8:$G$31,0,RY$1)=OFFSET('Game Board'!$H$8:$H$31,0,RY$1))*1)+SUMPRODUCT((OFFSET('Game Board'!$I$8:$I$31,0,RY$1)=SR18)*(OFFSET('Game Board'!$F$8:$F$31,0,RY$1)=SR17)*(OFFSET('Game Board'!$G$8:$G$31,0,RY$1)=OFFSET('Game Board'!$H$8:$H$31,0,RY$1))*1)+SUMPRODUCT((OFFSET('Game Board'!$F$8:$F$31,0,RY$1)=SR18)*(OFFSET('Game Board'!$I$8:$I$31,0,RY$1)=SR19)*(OFFSET('Game Board'!$G$8:$G$31,0,RY$1)=OFFSET('Game Board'!$H$8:$H$31,0,RY$1))*1)+SUMPRODUCT((OFFSET('Game Board'!$I$8:$I$31,0,RY$1)=SR18)*(OFFSET('Game Board'!$F$8:$F$31,0,RY$1)=SR19)*(OFFSET('Game Board'!$G$8:$G$31,0,RY$1)=OFFSET('Game Board'!$H$8:$H$31,0,RY$1))*1)</f>
        <v>0</v>
      </c>
      <c r="TH18" s="341">
        <f ca="1">SUMPRODUCT((OFFSET('Game Board'!$F$8:$F$31,0,RY$1)=SR18)*(OFFSET('Game Board'!$I$8:$I$31,0,RY$1)=SR17)*(OFFSET('Game Board'!$G$8:$G$31,0,RY$1)&lt;OFFSET('Game Board'!$H$8:$H$31,0,RY$1))*1)+SUMPRODUCT((OFFSET('Game Board'!$I$8:$I$31,0,RY$1)=SR18)*(OFFSET('Game Board'!$F$8:$F$31,0,RY$1)=SR17)*(OFFSET('Game Board'!$H$8:$H$31,0,RY$1)&lt;OFFSET('Game Board'!$G$8:$G$31,0,RY$1))*1)+SUMPRODUCT((OFFSET('Game Board'!$F$8:$F$31,0,RY$1)=SR18)*(OFFSET('Game Board'!$I$8:$I$31,0,RY$1)=SR19)*(OFFSET('Game Board'!$G$8:$G$31,0,RY$1)&lt;OFFSET('Game Board'!$H$8:$H$31,0,RY$1))*1)+SUMPRODUCT((OFFSET('Game Board'!$I$8:$I$31,0,RY$1)=SR18)*(OFFSET('Game Board'!$F$8:$F$31,0,RY$1)=SR19)*(OFFSET('Game Board'!$H$8:$H$31,0,RY$1)&lt;OFFSET('Game Board'!$G$8:$G$31,0,RY$1))*1)</f>
        <v>0</v>
      </c>
      <c r="TI18" s="341">
        <f ca="1">SUMIFS(OFFSET('Game Board'!$G$8:$G$31,0,RY$1),OFFSET('Game Board'!$F$8:$F$31,0,RY$1),SR18,OFFSET('Game Board'!$I$8:$I$31,0,RY$1),SR17)+SUMIFS(OFFSET('Game Board'!$G$8:$G$31,0,RY$1),OFFSET('Game Board'!$F$8:$F$31,0,RY$1),SR18,OFFSET('Game Board'!$I$8:$I$31,0,RY$1),SR19)+SUMIFS(OFFSET('Game Board'!$H$8:$H$31,0,RY$1),OFFSET('Game Board'!$I$8:$I$31,0,RY$1),SR18,OFFSET('Game Board'!$F$8:$F$31,0,RY$1),SR17)+SUMIFS(OFFSET('Game Board'!$H$8:$H$31,0,RY$1),OFFSET('Game Board'!$I$8:$I$31,0,RY$1),SR18,OFFSET('Game Board'!$F$8:$F$31,0,RY$1),SR19)</f>
        <v>0</v>
      </c>
      <c r="TJ18" s="341">
        <f ca="1">SUMIFS(OFFSET('Game Board'!$H$8:$H$31,0,RY$1),OFFSET('Game Board'!$F$8:$F$31,0,RY$1),SR18,OFFSET('Game Board'!$I$8:$I$31,0,RY$1),SR17)+SUMIFS(OFFSET('Game Board'!$H$8:$H$31,0,RY$1),OFFSET('Game Board'!$F$8:$F$31,0,RY$1),SR18,OFFSET('Game Board'!$I$8:$I$31,0,RY$1),SR19)+SUMIFS(OFFSET('Game Board'!$G$8:$G$31,0,RY$1),OFFSET('Game Board'!$I$8:$I$31,0,RY$1),SR18,OFFSET('Game Board'!$F$8:$F$31,0,RY$1),SR17)+SUMIFS(OFFSET('Game Board'!$G$8:$G$31,0,RY$1),OFFSET('Game Board'!$I$8:$I$31,0,RY$1),SR18,OFFSET('Game Board'!$F$8:$F$31,0,RY$1),SR19)</f>
        <v>0</v>
      </c>
      <c r="TK18" s="341">
        <f t="shared" ca="1" si="343"/>
        <v>0</v>
      </c>
      <c r="TL18" s="341">
        <f t="shared" ca="1" si="344"/>
        <v>0</v>
      </c>
      <c r="TM18" s="341">
        <f t="shared" ref="TM18" ca="1" si="2469">IF(SR18&lt;&gt;"",SUMPRODUCT((SP16:SP19=SP18)*(TL16:TL19&gt;TL18)*1),0)</f>
        <v>0</v>
      </c>
      <c r="TN18" s="341">
        <f t="shared" ref="TN18" ca="1" si="2470">IF(SR18&lt;&gt;"",SUMPRODUCT((TM16:TM19=TM18)*(TK16:TK19&gt;TK18)*1),0)</f>
        <v>0</v>
      </c>
      <c r="TO18" s="341">
        <f t="shared" ca="1" si="347"/>
        <v>0</v>
      </c>
      <c r="TP18" s="341">
        <f t="shared" ref="TP18" ca="1" si="2471">IF(SR18&lt;&gt;"",SUMPRODUCT((TO16:TO19=TO18)*(TM16:TM19=TM18)*(TI16:TI19&gt;TI18)*1),0)</f>
        <v>0</v>
      </c>
      <c r="TQ18" s="341">
        <f t="shared" ca="1" si="137"/>
        <v>1</v>
      </c>
      <c r="TR18" s="341">
        <f ca="1">SUMPRODUCT((OFFSET('Game Board'!$F$8:$F$31,0,RY$1)=SS18)*(OFFSET('Game Board'!$I$8:$I$31,0,RY$1)=SS19)*(OFFSET('Game Board'!$G$8:$G$31,0,RY$1)&gt;OFFSET('Game Board'!$H$8:$H$31,0,RY$1))*1)+SUMPRODUCT((OFFSET('Game Board'!$I$8:$I$31,0,RY$1)=SS18)*(OFFSET('Game Board'!$F$8:$F$31,0,RY$1)=SS19)*(OFFSET('Game Board'!$H$8:$H$31,0,RY$1)&gt;OFFSET('Game Board'!$G$8:$G$31,0,RY$1))*1)</f>
        <v>0</v>
      </c>
      <c r="TS18" s="341">
        <f ca="1">SUMPRODUCT((OFFSET('Game Board'!$F$8:$F$31,0,RY$1)=SS18)*(OFFSET('Game Board'!$I$8:$I$31,0,RY$1)=SS19)*(OFFSET('Game Board'!$G$8:$G$31,0,RY$1)=OFFSET('Game Board'!$H$8:$H$31,0,RY$1))*1)+SUMPRODUCT((OFFSET('Game Board'!$I$8:$I$31,0,RY$1)=SS18)*(OFFSET('Game Board'!$F$8:$F$31,0,RY$1)=SS19)*(OFFSET('Game Board'!$H$8:$H$31,0,RY$1)=OFFSET('Game Board'!$G$8:$G$31,0,RY$1))*1)</f>
        <v>0</v>
      </c>
      <c r="TT18" s="341">
        <f ca="1">SUMPRODUCT((OFFSET('Game Board'!$F$8:$F$31,0,RY$1)=SS18)*(OFFSET('Game Board'!$I$8:$I$31,0,RY$1)=SS19)*(OFFSET('Game Board'!$G$8:$G$31,0,RY$1)&lt;OFFSET('Game Board'!$H$8:$H$31,0,RY$1))*1)+SUMPRODUCT((OFFSET('Game Board'!$I$8:$I$31,0,RY$1)=SS18)*(OFFSET('Game Board'!$F$8:$F$31,0,RY$1)=SS19)*(OFFSET('Game Board'!$H$8:$H$31,0,RY$1)&lt;OFFSET('Game Board'!$G$8:$G$31,0,RY$1))*1)</f>
        <v>0</v>
      </c>
      <c r="TU18" s="341">
        <f ca="1">SUMIFS(OFFSET('Game Board'!$G$8:$G$31,0,RY$1),OFFSET('Game Board'!$F$8:$F$31,0,RY$1),SS18,OFFSET('Game Board'!$I$8:$I$31,0,RY$1),SS19)+SUMIFS(OFFSET('Game Board'!$H$8:$H$31,0,RY$1),OFFSET('Game Board'!$I$8:$I$31,0,RY$1),SS18,OFFSET('Game Board'!$F$8:$F$31,0,RY$1),SS19)</f>
        <v>0</v>
      </c>
      <c r="TV18" s="341">
        <f ca="1">SUMIFS(OFFSET('Game Board'!$H$8:$H$31,0,RY$1),OFFSET('Game Board'!$F$8:$F$31,0,RY$1),SS18,OFFSET('Game Board'!$I$8:$I$31,0,RY$1),SS19)+SUMIFS(OFFSET('Game Board'!$G$8:$G$31,0,RY$1),OFFSET('Game Board'!$I$8:$I$31,0,RY$1),SS18,OFFSET('Game Board'!$F$8:$F$31,0,RY$1),SS19)</f>
        <v>0</v>
      </c>
      <c r="TW18" s="341">
        <f t="shared" ref="TW18:TW19" ca="1" si="2472">TU18-TV18</f>
        <v>0</v>
      </c>
      <c r="TX18" s="341">
        <f t="shared" ref="TX18:TX19" ca="1" si="2473">TS18*1+TR18*3</f>
        <v>0</v>
      </c>
      <c r="TY18" s="341">
        <f t="shared" ref="TY18" ca="1" si="2474">IF(SS18&lt;&gt;"",SUMPRODUCT((TB16:TB19=TB18)*(TX16:TX19&gt;TX18)*1),0)</f>
        <v>0</v>
      </c>
      <c r="TZ18" s="341">
        <f t="shared" ref="TZ18" ca="1" si="2475">IF(SS18&lt;&gt;"",SUMPRODUCT((TY16:TY19=TY18)*(TW16:TW19&gt;TW18)*1),0)</f>
        <v>0</v>
      </c>
      <c r="UA18" s="341">
        <f t="shared" ref="UA18:UA19" ca="1" si="2476">TY18+TZ18</f>
        <v>0</v>
      </c>
      <c r="UB18" s="341">
        <f t="shared" ref="UB18" ca="1" si="2477">IF(SS18&lt;&gt;"",SUMPRODUCT((UA16:UA19=UA18)*(TY16:TY19=TY18)*(TU16:TU19&gt;TU18)*1),0)</f>
        <v>0</v>
      </c>
      <c r="UC18" s="341">
        <f t="shared" ca="1" si="138"/>
        <v>1</v>
      </c>
      <c r="UD18" s="341">
        <f t="shared" ref="UD18" ca="1" si="2478">SUMPRODUCT((UC16:UC19=UC18)*(SF16:SF19&gt;SF18)*1)</f>
        <v>2</v>
      </c>
      <c r="UE18" s="341">
        <f t="shared" ca="1" si="140"/>
        <v>3</v>
      </c>
      <c r="UF18" s="341" t="str">
        <f t="shared" si="350"/>
        <v>Mali</v>
      </c>
      <c r="UG18" s="341">
        <f t="shared" ca="1" si="141"/>
        <v>0</v>
      </c>
      <c r="UH18" s="341">
        <f ca="1">SUMPRODUCT((OFFSET('Game Board'!$G$8:$G$31,0,UH$1)&lt;&gt;"")*(OFFSET('Game Board'!$F$8:$F$31,0,UH$1)=$C18)*(OFFSET('Game Board'!$G$8:$G$31,0,UH$1)&gt;OFFSET('Game Board'!$H$8:$H$31,0,UH$1))*1)+SUMPRODUCT((OFFSET('Game Board'!$G$8:$G$31,0,UH$1)&lt;&gt;"")*(OFFSET('Game Board'!$I$8:$I$31,0,UH$1)=$C18)*(OFFSET('Game Board'!$H$8:$H$31,0,UH$1)&gt;OFFSET('Game Board'!$G$8:$G$31,0,UH$1))*1)</f>
        <v>0</v>
      </c>
      <c r="UI18" s="341">
        <f ca="1">SUMPRODUCT((OFFSET('Game Board'!$G$8:$G$31,0,UH$1)&lt;&gt;"")*(OFFSET('Game Board'!$F$8:$F$31,0,UH$1)=$C18)*(OFFSET('Game Board'!$G$8:$G$31,0,UH$1)=OFFSET('Game Board'!$H$8:$H$31,0,UH$1))*1)+SUMPRODUCT((OFFSET('Game Board'!$G$8:$G$31,0,UH$1)&lt;&gt;"")*(OFFSET('Game Board'!$I$8:$I$31,0,UH$1)=$C18)*(OFFSET('Game Board'!$G$8:$G$31,0,UH$1)=OFFSET('Game Board'!$H$8:$H$31,0,UH$1))*1)</f>
        <v>0</v>
      </c>
      <c r="UJ18" s="341">
        <f ca="1">SUMPRODUCT((OFFSET('Game Board'!$G$8:$G$31,0,UH$1)&lt;&gt;"")*(OFFSET('Game Board'!$F$8:$F$31,0,UH$1)=$C18)*(OFFSET('Game Board'!$G$8:$G$31,0,UH$1)&lt;OFFSET('Game Board'!$H$8:$H$31,0,UH$1))*1)+SUMPRODUCT((OFFSET('Game Board'!$G$8:$G$31,0,UH$1)&lt;&gt;"")*(OFFSET('Game Board'!$I$8:$I$31,0,UH$1)=$C18)*(OFFSET('Game Board'!$H$8:$H$31,0,UH$1)&lt;OFFSET('Game Board'!$G$8:$G$31,0,UH$1))*1)</f>
        <v>0</v>
      </c>
      <c r="UK18" s="341">
        <f ca="1">SUMIF(OFFSET('Game Board'!$F$8:$F$31,0,UH$1),$C18,OFFSET('Game Board'!$G$8:$G$31,0,UH$1))+SUMIF(OFFSET('Game Board'!$I$8:$I$31,0,UH$1),$C18,OFFSET('Game Board'!$H$8:$H$31,0,UH$1))</f>
        <v>0</v>
      </c>
      <c r="UL18" s="341">
        <f ca="1">SUMIF(OFFSET('Game Board'!$F$8:$F$31,0,UH$1),$C18,OFFSET('Game Board'!$H$8:$H$31,0,UH$1))+SUMIF(OFFSET('Game Board'!$I$8:$I$31,0,UH$1),$C18,OFFSET('Game Board'!$G$8:$G$31,0,UH$1))</f>
        <v>0</v>
      </c>
      <c r="UM18" s="341">
        <f t="shared" ca="1" si="142"/>
        <v>0</v>
      </c>
      <c r="UN18" s="341">
        <f t="shared" ca="1" si="143"/>
        <v>0</v>
      </c>
      <c r="UO18" s="341">
        <f t="shared" ca="1" si="351"/>
        <v>2</v>
      </c>
      <c r="UP18" s="341">
        <f>'Tournament Setup'!$F20</f>
        <v>0</v>
      </c>
      <c r="UQ18" s="341">
        <f t="shared" ref="UQ18" ca="1" si="2479">RANK(UN18,UN16:UN19)</f>
        <v>1</v>
      </c>
      <c r="UR18" s="341">
        <f t="shared" ref="UR18" ca="1" si="2480">SUMPRODUCT((UQ16:UQ19=UQ18)*(UM16:UM19&gt;UM18)*1)</f>
        <v>0</v>
      </c>
      <c r="US18" s="341">
        <f t="shared" ca="1" si="146"/>
        <v>1</v>
      </c>
      <c r="UT18" s="341">
        <f t="shared" ref="UT18" ca="1" si="2481">SUMPRODUCT((UQ16:UQ19=UQ18)*(UM16:UM19=UM18)*(UK16:UK19&gt;UK18)*1)</f>
        <v>0</v>
      </c>
      <c r="UU18" s="341">
        <f t="shared" ca="1" si="148"/>
        <v>1</v>
      </c>
      <c r="UV18" s="341">
        <f t="shared" ref="UV18" ca="1" si="2482">RANK(UU18,UU16:UU19,1)+COUNTIF(UU16:UU18,UU18)-1</f>
        <v>3</v>
      </c>
      <c r="UW18" s="341">
        <v>3</v>
      </c>
      <c r="UX18" s="341" t="str">
        <f t="shared" ref="UX18" ca="1" si="2483">INDEX(UF16:UF19,MATCH(UW18,UV16:UV19,0),0)</f>
        <v>Mali</v>
      </c>
      <c r="UY18" s="341">
        <f t="shared" ref="UY18" ca="1" si="2484">INDEX(UU16:UU19,MATCH(UX18,UF16:UF19,0),0)</f>
        <v>1</v>
      </c>
      <c r="UZ18" s="341" t="str">
        <f t="shared" ref="UZ18:UZ19" ca="1" si="2485">IF(AND(UZ17&lt;&gt;"",UY18=1),UX18,"")</f>
        <v>Mali</v>
      </c>
      <c r="VA18" s="341" t="str">
        <f t="shared" ref="VA18" ca="1" si="2486">IF(VA17&lt;&gt;"",UX18,"")</f>
        <v/>
      </c>
      <c r="VB18" s="341" t="str">
        <f t="shared" ref="VB18" ca="1" si="2487">IF(UY19=3,UX18,"")</f>
        <v/>
      </c>
      <c r="VC18" s="341">
        <f ca="1">SUMPRODUCT((OFFSET('Game Board'!$F$8:$F$31,0,UH$1)=UZ18)*(OFFSET('Game Board'!$I$8:$I$31,0,UH$1)=UZ16)*(OFFSET('Game Board'!$G$8:$G$31,0,UH$1)&gt;OFFSET('Game Board'!$H$8:$H$31,0,UH$1))*1)+SUMPRODUCT((OFFSET('Game Board'!$I$8:$I$31,0,UH$1)=UZ18)*(OFFSET('Game Board'!$F$8:$F$31,0,UH$1)=UZ16)*(OFFSET('Game Board'!$H$8:$H$31,0,UH$1)&gt;OFFSET('Game Board'!$G$8:$G$31,0,UH$1))*1)+SUMPRODUCT((OFFSET('Game Board'!$F$8:$F$31,0,UH$1)=UZ18)*(OFFSET('Game Board'!$I$8:$I$31,0,UH$1)=UZ17)*(OFFSET('Game Board'!$G$8:$G$31,0,UH$1)&gt;OFFSET('Game Board'!$H$8:$H$31,0,UH$1))*1)+SUMPRODUCT((OFFSET('Game Board'!$I$8:$I$31,0,UH$1)=UZ18)*(OFFSET('Game Board'!$F$8:$F$31,0,UH$1)=UZ17)*(OFFSET('Game Board'!$H$8:$H$31,0,UH$1)&gt;OFFSET('Game Board'!$G$8:$G$31,0,UH$1))*1)+SUMPRODUCT((OFFSET('Game Board'!$F$8:$F$31,0,UH$1)=UZ18)*(OFFSET('Game Board'!$I$8:$I$31,0,UH$1)=UZ19)*(OFFSET('Game Board'!$G$8:$G$31,0,UH$1)&gt;OFFSET('Game Board'!$H$8:$H$31,0,UH$1))*1)+SUMPRODUCT((OFFSET('Game Board'!$I$8:$I$31,0,UH$1)=UZ18)*(OFFSET('Game Board'!$F$8:$F$31,0,UH$1)=UZ19)*(OFFSET('Game Board'!$H$8:$H$31,0,UH$1)&gt;OFFSET('Game Board'!$G$8:$G$31,0,UH$1))*1)</f>
        <v>0</v>
      </c>
      <c r="VD18" s="341">
        <f ca="1">SUMPRODUCT((OFFSET('Game Board'!$F$8:$F$31,0,UH$1)=UZ18)*(OFFSET('Game Board'!$I$8:$I$31,0,UH$1)=UZ16)*(OFFSET('Game Board'!$G$8:$G$31,0,UH$1)=OFFSET('Game Board'!$H$8:$H$31,0,UH$1))*1)+SUMPRODUCT((OFFSET('Game Board'!$I$8:$I$31,0,UH$1)=UZ18)*(OFFSET('Game Board'!$F$8:$F$31,0,UH$1)=UZ16)*(OFFSET('Game Board'!$G$8:$G$31,0,UH$1)=OFFSET('Game Board'!$H$8:$H$31,0,UH$1))*1)+SUMPRODUCT((OFFSET('Game Board'!$F$8:$F$31,0,UH$1)=UZ18)*(OFFSET('Game Board'!$I$8:$I$31,0,UH$1)=UZ17)*(OFFSET('Game Board'!$G$8:$G$31,0,UH$1)=OFFSET('Game Board'!$H$8:$H$31,0,UH$1))*1)+SUMPRODUCT((OFFSET('Game Board'!$I$8:$I$31,0,UH$1)=UZ18)*(OFFSET('Game Board'!$F$8:$F$31,0,UH$1)=UZ17)*(OFFSET('Game Board'!$G$8:$G$31,0,UH$1)=OFFSET('Game Board'!$H$8:$H$31,0,UH$1))*1)+SUMPRODUCT((OFFSET('Game Board'!$F$8:$F$31,0,UH$1)=UZ18)*(OFFSET('Game Board'!$I$8:$I$31,0,UH$1)=UZ19)*(OFFSET('Game Board'!$G$8:$G$31,0,UH$1)=OFFSET('Game Board'!$H$8:$H$31,0,UH$1))*1)+SUMPRODUCT((OFFSET('Game Board'!$I$8:$I$31,0,UH$1)=UZ18)*(OFFSET('Game Board'!$F$8:$F$31,0,UH$1)=UZ19)*(OFFSET('Game Board'!$G$8:$G$31,0,UH$1)=OFFSET('Game Board'!$H$8:$H$31,0,UH$1))*1)</f>
        <v>3</v>
      </c>
      <c r="VE18" s="341">
        <f ca="1">SUMPRODUCT((OFFSET('Game Board'!$F$8:$F$31,0,UH$1)=UZ18)*(OFFSET('Game Board'!$I$8:$I$31,0,UH$1)=UZ16)*(OFFSET('Game Board'!$G$8:$G$31,0,UH$1)&lt;OFFSET('Game Board'!$H$8:$H$31,0,UH$1))*1)+SUMPRODUCT((OFFSET('Game Board'!$I$8:$I$31,0,UH$1)=UZ18)*(OFFSET('Game Board'!$F$8:$F$31,0,UH$1)=UZ16)*(OFFSET('Game Board'!$H$8:$H$31,0,UH$1)&lt;OFFSET('Game Board'!$G$8:$G$31,0,UH$1))*1)+SUMPRODUCT((OFFSET('Game Board'!$F$8:$F$31,0,UH$1)=UZ18)*(OFFSET('Game Board'!$I$8:$I$31,0,UH$1)=UZ17)*(OFFSET('Game Board'!$G$8:$G$31,0,UH$1)&lt;OFFSET('Game Board'!$H$8:$H$31,0,UH$1))*1)+SUMPRODUCT((OFFSET('Game Board'!$I$8:$I$31,0,UH$1)=UZ18)*(OFFSET('Game Board'!$F$8:$F$31,0,UH$1)=UZ17)*(OFFSET('Game Board'!$H$8:$H$31,0,UH$1)&lt;OFFSET('Game Board'!$G$8:$G$31,0,UH$1))*1)+SUMPRODUCT((OFFSET('Game Board'!$F$8:$F$31,0,UH$1)=UZ18)*(OFFSET('Game Board'!$I$8:$I$31,0,UH$1)=UZ19)*(OFFSET('Game Board'!$G$8:$G$31,0,UH$1)&lt;OFFSET('Game Board'!$H$8:$H$31,0,UH$1))*1)+SUMPRODUCT((OFFSET('Game Board'!$I$8:$I$31,0,UH$1)=UZ18)*(OFFSET('Game Board'!$F$8:$F$31,0,UH$1)=UZ19)*(OFFSET('Game Board'!$H$8:$H$31,0,UH$1)&lt;OFFSET('Game Board'!$G$8:$G$31,0,UH$1))*1)</f>
        <v>0</v>
      </c>
      <c r="VF18" s="341">
        <f ca="1">SUMIFS(OFFSET('Game Board'!$G$8:$G$31,0,UH$1),OFFSET('Game Board'!$F$8:$F$31,0,UH$1),UZ18,OFFSET('Game Board'!$I$8:$I$31,0,UH$1),UZ16)+SUMIFS(OFFSET('Game Board'!$G$8:$G$31,0,UH$1),OFFSET('Game Board'!$F$8:$F$31,0,UH$1),UZ18,OFFSET('Game Board'!$I$8:$I$31,0,UH$1),UZ17)+SUMIFS(OFFSET('Game Board'!$G$8:$G$31,0,UH$1),OFFSET('Game Board'!$F$8:$F$31,0,UH$1),UZ18,OFFSET('Game Board'!$I$8:$I$31,0,UH$1),UZ19)+SUMIFS(OFFSET('Game Board'!$H$8:$H$31,0,UH$1),OFFSET('Game Board'!$I$8:$I$31,0,UH$1),UZ18,OFFSET('Game Board'!$F$8:$F$31,0,UH$1),UZ16)+SUMIFS(OFFSET('Game Board'!$H$8:$H$31,0,UH$1),OFFSET('Game Board'!$I$8:$I$31,0,UH$1),UZ18,OFFSET('Game Board'!$F$8:$F$31,0,UH$1),UZ17)+SUMIFS(OFFSET('Game Board'!$H$8:$H$31,0,UH$1),OFFSET('Game Board'!$I$8:$I$31,0,UH$1),UZ18,OFFSET('Game Board'!$F$8:$F$31,0,UH$1),UZ19)</f>
        <v>0</v>
      </c>
      <c r="VG18" s="341">
        <f ca="1">SUMIFS(OFFSET('Game Board'!$H$8:$H$31,0,UH$1),OFFSET('Game Board'!$F$8:$F$31,0,UH$1),UZ18,OFFSET('Game Board'!$I$8:$I$31,0,UH$1),UZ16)+SUMIFS(OFFSET('Game Board'!$H$8:$H$31,0,UH$1),OFFSET('Game Board'!$F$8:$F$31,0,UH$1),UZ18,OFFSET('Game Board'!$I$8:$I$31,0,UH$1),UZ17)+SUMIFS(OFFSET('Game Board'!$H$8:$H$31,0,UH$1),OFFSET('Game Board'!$F$8:$F$31,0,UH$1),UZ18,OFFSET('Game Board'!$I$8:$I$31,0,UH$1),UZ19)+SUMIFS(OFFSET('Game Board'!$G$8:$G$31,0,UH$1),OFFSET('Game Board'!$I$8:$I$31,0,UH$1),UZ18,OFFSET('Game Board'!$F$8:$F$31,0,UH$1),UZ16)+SUMIFS(OFFSET('Game Board'!$G$8:$G$31,0,UH$1),OFFSET('Game Board'!$I$8:$I$31,0,UH$1),UZ18,OFFSET('Game Board'!$F$8:$F$31,0,UH$1),UZ17)+SUMIFS(OFFSET('Game Board'!$G$8:$G$31,0,UH$1),OFFSET('Game Board'!$I$8:$I$31,0,UH$1),UZ18,OFFSET('Game Board'!$F$8:$F$31,0,UH$1),UZ19)</f>
        <v>0</v>
      </c>
      <c r="VH18" s="341">
        <f t="shared" ca="1" si="153"/>
        <v>0</v>
      </c>
      <c r="VI18" s="341">
        <f t="shared" ca="1" si="154"/>
        <v>3</v>
      </c>
      <c r="VJ18" s="341">
        <f t="shared" ref="VJ18" ca="1" si="2488">IF(UZ18&lt;&gt;"",SUMPRODUCT((UY16:UY19=UY18)*(VI16:VI19&gt;VI18)*1),0)</f>
        <v>0</v>
      </c>
      <c r="VK18" s="341">
        <f t="shared" ref="VK18" ca="1" si="2489">IF(UZ18&lt;&gt;"",SUMPRODUCT((VJ16:VJ19=VJ18)*(VH16:VH19&gt;VH18)*1),0)</f>
        <v>0</v>
      </c>
      <c r="VL18" s="341">
        <f t="shared" ca="1" si="157"/>
        <v>0</v>
      </c>
      <c r="VM18" s="341">
        <f t="shared" ref="VM18" ca="1" si="2490">IF(UZ18&lt;&gt;"",SUMPRODUCT((VL16:VL19=VL18)*(VJ16:VJ19=VJ18)*(VF16:VF19&gt;VF18)*1),0)</f>
        <v>0</v>
      </c>
      <c r="VN18" s="341">
        <f t="shared" ca="1" si="159"/>
        <v>1</v>
      </c>
      <c r="VO18" s="341">
        <f ca="1">SUMPRODUCT((OFFSET('Game Board'!$F$8:$F$31,0,UH$1)=VA18)*(OFFSET('Game Board'!$I$8:$I$31,0,UH$1)=VA17)*(OFFSET('Game Board'!$G$8:$G$31,0,UH$1)&gt;OFFSET('Game Board'!$H$8:$H$31,0,UH$1))*1)+SUMPRODUCT((OFFSET('Game Board'!$I$8:$I$31,0,UH$1)=VA18)*(OFFSET('Game Board'!$F$8:$F$31,0,UH$1)=VA17)*(OFFSET('Game Board'!$H$8:$H$31,0,UH$1)&gt;OFFSET('Game Board'!$G$8:$G$31,0,UH$1))*1)+SUMPRODUCT((OFFSET('Game Board'!$F$8:$F$31,0,UH$1)=VA18)*(OFFSET('Game Board'!$I$8:$I$31,0,UH$1)=VA19)*(OFFSET('Game Board'!$G$8:$G$31,0,UH$1)&gt;OFFSET('Game Board'!$H$8:$H$31,0,UH$1))*1)+SUMPRODUCT((OFFSET('Game Board'!$I$8:$I$31,0,UH$1)=VA18)*(OFFSET('Game Board'!$F$8:$F$31,0,UH$1)=VA19)*(OFFSET('Game Board'!$H$8:$H$31,0,UH$1)&gt;OFFSET('Game Board'!$G$8:$G$31,0,UH$1))*1)</f>
        <v>0</v>
      </c>
      <c r="VP18" s="341">
        <f ca="1">SUMPRODUCT((OFFSET('Game Board'!$F$8:$F$31,0,UH$1)=VA18)*(OFFSET('Game Board'!$I$8:$I$31,0,UH$1)=VA17)*(OFFSET('Game Board'!$G$8:$G$31,0,UH$1)=OFFSET('Game Board'!$H$8:$H$31,0,UH$1))*1)+SUMPRODUCT((OFFSET('Game Board'!$I$8:$I$31,0,UH$1)=VA18)*(OFFSET('Game Board'!$F$8:$F$31,0,UH$1)=VA17)*(OFFSET('Game Board'!$G$8:$G$31,0,UH$1)=OFFSET('Game Board'!$H$8:$H$31,0,UH$1))*1)+SUMPRODUCT((OFFSET('Game Board'!$F$8:$F$31,0,UH$1)=VA18)*(OFFSET('Game Board'!$I$8:$I$31,0,UH$1)=VA19)*(OFFSET('Game Board'!$G$8:$G$31,0,UH$1)=OFFSET('Game Board'!$H$8:$H$31,0,UH$1))*1)+SUMPRODUCT((OFFSET('Game Board'!$I$8:$I$31,0,UH$1)=VA18)*(OFFSET('Game Board'!$F$8:$F$31,0,UH$1)=VA19)*(OFFSET('Game Board'!$G$8:$G$31,0,UH$1)=OFFSET('Game Board'!$H$8:$H$31,0,UH$1))*1)</f>
        <v>0</v>
      </c>
      <c r="VQ18" s="341">
        <f ca="1">SUMPRODUCT((OFFSET('Game Board'!$F$8:$F$31,0,UH$1)=VA18)*(OFFSET('Game Board'!$I$8:$I$31,0,UH$1)=VA17)*(OFFSET('Game Board'!$G$8:$G$31,0,UH$1)&lt;OFFSET('Game Board'!$H$8:$H$31,0,UH$1))*1)+SUMPRODUCT((OFFSET('Game Board'!$I$8:$I$31,0,UH$1)=VA18)*(OFFSET('Game Board'!$F$8:$F$31,0,UH$1)=VA17)*(OFFSET('Game Board'!$H$8:$H$31,0,UH$1)&lt;OFFSET('Game Board'!$G$8:$G$31,0,UH$1))*1)+SUMPRODUCT((OFFSET('Game Board'!$F$8:$F$31,0,UH$1)=VA18)*(OFFSET('Game Board'!$I$8:$I$31,0,UH$1)=VA19)*(OFFSET('Game Board'!$G$8:$G$31,0,UH$1)&lt;OFFSET('Game Board'!$H$8:$H$31,0,UH$1))*1)+SUMPRODUCT((OFFSET('Game Board'!$I$8:$I$31,0,UH$1)=VA18)*(OFFSET('Game Board'!$F$8:$F$31,0,UH$1)=VA19)*(OFFSET('Game Board'!$H$8:$H$31,0,UH$1)&lt;OFFSET('Game Board'!$G$8:$G$31,0,UH$1))*1)</f>
        <v>0</v>
      </c>
      <c r="VR18" s="341">
        <f ca="1">SUMIFS(OFFSET('Game Board'!$G$8:$G$31,0,UH$1),OFFSET('Game Board'!$F$8:$F$31,0,UH$1),VA18,OFFSET('Game Board'!$I$8:$I$31,0,UH$1),VA17)+SUMIFS(OFFSET('Game Board'!$G$8:$G$31,0,UH$1),OFFSET('Game Board'!$F$8:$F$31,0,UH$1),VA18,OFFSET('Game Board'!$I$8:$I$31,0,UH$1),VA19)+SUMIFS(OFFSET('Game Board'!$H$8:$H$31,0,UH$1),OFFSET('Game Board'!$I$8:$I$31,0,UH$1),VA18,OFFSET('Game Board'!$F$8:$F$31,0,UH$1),VA17)+SUMIFS(OFFSET('Game Board'!$H$8:$H$31,0,UH$1),OFFSET('Game Board'!$I$8:$I$31,0,UH$1),VA18,OFFSET('Game Board'!$F$8:$F$31,0,UH$1),VA19)</f>
        <v>0</v>
      </c>
      <c r="VS18" s="341">
        <f ca="1">SUMIFS(OFFSET('Game Board'!$H$8:$H$31,0,UH$1),OFFSET('Game Board'!$F$8:$F$31,0,UH$1),VA18,OFFSET('Game Board'!$I$8:$I$31,0,UH$1),VA17)+SUMIFS(OFFSET('Game Board'!$H$8:$H$31,0,UH$1),OFFSET('Game Board'!$F$8:$F$31,0,UH$1),VA18,OFFSET('Game Board'!$I$8:$I$31,0,UH$1),VA19)+SUMIFS(OFFSET('Game Board'!$G$8:$G$31,0,UH$1),OFFSET('Game Board'!$I$8:$I$31,0,UH$1),VA18,OFFSET('Game Board'!$F$8:$F$31,0,UH$1),VA17)+SUMIFS(OFFSET('Game Board'!$G$8:$G$31,0,UH$1),OFFSET('Game Board'!$I$8:$I$31,0,UH$1),VA18,OFFSET('Game Board'!$F$8:$F$31,0,UH$1),VA19)</f>
        <v>0</v>
      </c>
      <c r="VT18" s="341">
        <f t="shared" ca="1" si="363"/>
        <v>0</v>
      </c>
      <c r="VU18" s="341">
        <f t="shared" ca="1" si="364"/>
        <v>0</v>
      </c>
      <c r="VV18" s="341">
        <f t="shared" ref="VV18" ca="1" si="2491">IF(VA18&lt;&gt;"",SUMPRODUCT((UY16:UY19=UY18)*(VU16:VU19&gt;VU18)*1),0)</f>
        <v>0</v>
      </c>
      <c r="VW18" s="341">
        <f t="shared" ref="VW18" ca="1" si="2492">IF(VA18&lt;&gt;"",SUMPRODUCT((VV16:VV19=VV18)*(VT16:VT19&gt;VT18)*1),0)</f>
        <v>0</v>
      </c>
      <c r="VX18" s="341">
        <f t="shared" ca="1" si="367"/>
        <v>0</v>
      </c>
      <c r="VY18" s="341">
        <f t="shared" ref="VY18" ca="1" si="2493">IF(VA18&lt;&gt;"",SUMPRODUCT((VX16:VX19=VX18)*(VV16:VV19=VV18)*(VR16:VR19&gt;VR18)*1),0)</f>
        <v>0</v>
      </c>
      <c r="VZ18" s="341">
        <f t="shared" ca="1" si="160"/>
        <v>1</v>
      </c>
      <c r="WA18" s="341">
        <f ca="1">SUMPRODUCT((OFFSET('Game Board'!$F$8:$F$31,0,UH$1)=VB18)*(OFFSET('Game Board'!$I$8:$I$31,0,UH$1)=VB19)*(OFFSET('Game Board'!$G$8:$G$31,0,UH$1)&gt;OFFSET('Game Board'!$H$8:$H$31,0,UH$1))*1)+SUMPRODUCT((OFFSET('Game Board'!$I$8:$I$31,0,UH$1)=VB18)*(OFFSET('Game Board'!$F$8:$F$31,0,UH$1)=VB19)*(OFFSET('Game Board'!$H$8:$H$31,0,UH$1)&gt;OFFSET('Game Board'!$G$8:$G$31,0,UH$1))*1)</f>
        <v>0</v>
      </c>
      <c r="WB18" s="341">
        <f ca="1">SUMPRODUCT((OFFSET('Game Board'!$F$8:$F$31,0,UH$1)=VB18)*(OFFSET('Game Board'!$I$8:$I$31,0,UH$1)=VB19)*(OFFSET('Game Board'!$G$8:$G$31,0,UH$1)=OFFSET('Game Board'!$H$8:$H$31,0,UH$1))*1)+SUMPRODUCT((OFFSET('Game Board'!$I$8:$I$31,0,UH$1)=VB18)*(OFFSET('Game Board'!$F$8:$F$31,0,UH$1)=VB19)*(OFFSET('Game Board'!$H$8:$H$31,0,UH$1)=OFFSET('Game Board'!$G$8:$G$31,0,UH$1))*1)</f>
        <v>0</v>
      </c>
      <c r="WC18" s="341">
        <f ca="1">SUMPRODUCT((OFFSET('Game Board'!$F$8:$F$31,0,UH$1)=VB18)*(OFFSET('Game Board'!$I$8:$I$31,0,UH$1)=VB19)*(OFFSET('Game Board'!$G$8:$G$31,0,UH$1)&lt;OFFSET('Game Board'!$H$8:$H$31,0,UH$1))*1)+SUMPRODUCT((OFFSET('Game Board'!$I$8:$I$31,0,UH$1)=VB18)*(OFFSET('Game Board'!$F$8:$F$31,0,UH$1)=VB19)*(OFFSET('Game Board'!$H$8:$H$31,0,UH$1)&lt;OFFSET('Game Board'!$G$8:$G$31,0,UH$1))*1)</f>
        <v>0</v>
      </c>
      <c r="WD18" s="341">
        <f ca="1">SUMIFS(OFFSET('Game Board'!$G$8:$G$31,0,UH$1),OFFSET('Game Board'!$F$8:$F$31,0,UH$1),VB18,OFFSET('Game Board'!$I$8:$I$31,0,UH$1),VB19)+SUMIFS(OFFSET('Game Board'!$H$8:$H$31,0,UH$1),OFFSET('Game Board'!$I$8:$I$31,0,UH$1),VB18,OFFSET('Game Board'!$F$8:$F$31,0,UH$1),VB19)</f>
        <v>0</v>
      </c>
      <c r="WE18" s="341">
        <f ca="1">SUMIFS(OFFSET('Game Board'!$H$8:$H$31,0,UH$1),OFFSET('Game Board'!$F$8:$F$31,0,UH$1),VB18,OFFSET('Game Board'!$I$8:$I$31,0,UH$1),VB19)+SUMIFS(OFFSET('Game Board'!$G$8:$G$31,0,UH$1),OFFSET('Game Board'!$I$8:$I$31,0,UH$1),VB18,OFFSET('Game Board'!$F$8:$F$31,0,UH$1),VB19)</f>
        <v>0</v>
      </c>
      <c r="WF18" s="341">
        <f t="shared" ref="WF18:WF19" ca="1" si="2494">WD18-WE18</f>
        <v>0</v>
      </c>
      <c r="WG18" s="341">
        <f t="shared" ref="WG18:WG19" ca="1" si="2495">WB18*1+WA18*3</f>
        <v>0</v>
      </c>
      <c r="WH18" s="341">
        <f t="shared" ref="WH18" ca="1" si="2496">IF(VB18&lt;&gt;"",SUMPRODUCT((VK16:VK19=VK18)*(WG16:WG19&gt;WG18)*1),0)</f>
        <v>0</v>
      </c>
      <c r="WI18" s="341">
        <f t="shared" ref="WI18" ca="1" si="2497">IF(VB18&lt;&gt;"",SUMPRODUCT((WH16:WH19=WH18)*(WF16:WF19&gt;WF18)*1),0)</f>
        <v>0</v>
      </c>
      <c r="WJ18" s="341">
        <f t="shared" ref="WJ18:WJ19" ca="1" si="2498">WH18+WI18</f>
        <v>0</v>
      </c>
      <c r="WK18" s="341">
        <f t="shared" ref="WK18" ca="1" si="2499">IF(VB18&lt;&gt;"",SUMPRODUCT((WJ16:WJ19=WJ18)*(WH16:WH19=WH18)*(WD16:WD19&gt;WD18)*1),0)</f>
        <v>0</v>
      </c>
      <c r="WL18" s="341">
        <f t="shared" ca="1" si="161"/>
        <v>1</v>
      </c>
      <c r="WM18" s="341">
        <f t="shared" ref="WM18" ca="1" si="2500">SUMPRODUCT((WL16:WL19=WL18)*(UO16:UO19&gt;UO18)*1)</f>
        <v>2</v>
      </c>
      <c r="WN18" s="341">
        <f t="shared" ca="1" si="163"/>
        <v>3</v>
      </c>
      <c r="WO18" s="341" t="str">
        <f t="shared" si="370"/>
        <v>Mali</v>
      </c>
      <c r="WP18" s="341">
        <f t="shared" ca="1" si="164"/>
        <v>0</v>
      </c>
      <c r="WQ18" s="341">
        <f ca="1">SUMPRODUCT((OFFSET('Game Board'!$G$8:$G$31,0,WQ$1)&lt;&gt;"")*(OFFSET('Game Board'!$F$8:$F$31,0,WQ$1)=$C18)*(OFFSET('Game Board'!$G$8:$G$31,0,WQ$1)&gt;OFFSET('Game Board'!$H$8:$H$31,0,WQ$1))*1)+SUMPRODUCT((OFFSET('Game Board'!$G$8:$G$31,0,WQ$1)&lt;&gt;"")*(OFFSET('Game Board'!$I$8:$I$31,0,WQ$1)=$C18)*(OFFSET('Game Board'!$H$8:$H$31,0,WQ$1)&gt;OFFSET('Game Board'!$G$8:$G$31,0,WQ$1))*1)</f>
        <v>0</v>
      </c>
      <c r="WR18" s="341">
        <f ca="1">SUMPRODUCT((OFFSET('Game Board'!$G$8:$G$31,0,WQ$1)&lt;&gt;"")*(OFFSET('Game Board'!$F$8:$F$31,0,WQ$1)=$C18)*(OFFSET('Game Board'!$G$8:$G$31,0,WQ$1)=OFFSET('Game Board'!$H$8:$H$31,0,WQ$1))*1)+SUMPRODUCT((OFFSET('Game Board'!$G$8:$G$31,0,WQ$1)&lt;&gt;"")*(OFFSET('Game Board'!$I$8:$I$31,0,WQ$1)=$C18)*(OFFSET('Game Board'!$G$8:$G$31,0,WQ$1)=OFFSET('Game Board'!$H$8:$H$31,0,WQ$1))*1)</f>
        <v>0</v>
      </c>
      <c r="WS18" s="341">
        <f ca="1">SUMPRODUCT((OFFSET('Game Board'!$G$8:$G$31,0,WQ$1)&lt;&gt;"")*(OFFSET('Game Board'!$F$8:$F$31,0,WQ$1)=$C18)*(OFFSET('Game Board'!$G$8:$G$31,0,WQ$1)&lt;OFFSET('Game Board'!$H$8:$H$31,0,WQ$1))*1)+SUMPRODUCT((OFFSET('Game Board'!$G$8:$G$31,0,WQ$1)&lt;&gt;"")*(OFFSET('Game Board'!$I$8:$I$31,0,WQ$1)=$C18)*(OFFSET('Game Board'!$H$8:$H$31,0,WQ$1)&lt;OFFSET('Game Board'!$G$8:$G$31,0,WQ$1))*1)</f>
        <v>0</v>
      </c>
      <c r="WT18" s="341">
        <f ca="1">SUMIF(OFFSET('Game Board'!$F$8:$F$31,0,WQ$1),$C18,OFFSET('Game Board'!$G$8:$G$31,0,WQ$1))+SUMIF(OFFSET('Game Board'!$I$8:$I$31,0,WQ$1),$C18,OFFSET('Game Board'!$H$8:$H$31,0,WQ$1))</f>
        <v>0</v>
      </c>
      <c r="WU18" s="341">
        <f ca="1">SUMIF(OFFSET('Game Board'!$F$8:$F$31,0,WQ$1),$C18,OFFSET('Game Board'!$H$8:$H$31,0,WQ$1))+SUMIF(OFFSET('Game Board'!$I$8:$I$31,0,WQ$1),$C18,OFFSET('Game Board'!$G$8:$G$31,0,WQ$1))</f>
        <v>0</v>
      </c>
      <c r="WV18" s="341">
        <f t="shared" ca="1" si="165"/>
        <v>0</v>
      </c>
      <c r="WW18" s="341">
        <f t="shared" ca="1" si="166"/>
        <v>0</v>
      </c>
      <c r="WX18" s="341">
        <f t="shared" ca="1" si="371"/>
        <v>2</v>
      </c>
      <c r="WY18" s="341">
        <f>'Tournament Setup'!$F20</f>
        <v>0</v>
      </c>
      <c r="WZ18" s="341">
        <f t="shared" ref="WZ18" ca="1" si="2501">RANK(WW18,WW16:WW19)</f>
        <v>1</v>
      </c>
      <c r="XA18" s="341">
        <f t="shared" ref="XA18" ca="1" si="2502">SUMPRODUCT((WZ16:WZ19=WZ18)*(WV16:WV19&gt;WV18)*1)</f>
        <v>0</v>
      </c>
      <c r="XB18" s="341">
        <f t="shared" ca="1" si="169"/>
        <v>1</v>
      </c>
      <c r="XC18" s="341">
        <f t="shared" ref="XC18" ca="1" si="2503">SUMPRODUCT((WZ16:WZ19=WZ18)*(WV16:WV19=WV18)*(WT16:WT19&gt;WT18)*1)</f>
        <v>0</v>
      </c>
      <c r="XD18" s="341">
        <f t="shared" ca="1" si="171"/>
        <v>1</v>
      </c>
      <c r="XE18" s="341">
        <f t="shared" ref="XE18" ca="1" si="2504">RANK(XD18,XD16:XD19,1)+COUNTIF(XD16:XD18,XD18)-1</f>
        <v>3</v>
      </c>
      <c r="XF18" s="341">
        <v>3</v>
      </c>
      <c r="XG18" s="341" t="str">
        <f t="shared" ref="XG18" ca="1" si="2505">INDEX(WO16:WO19,MATCH(XF18,XE16:XE19,0),0)</f>
        <v>Mali</v>
      </c>
      <c r="XH18" s="341">
        <f t="shared" ref="XH18" ca="1" si="2506">INDEX(XD16:XD19,MATCH(XG18,WO16:WO19,0),0)</f>
        <v>1</v>
      </c>
      <c r="XI18" s="341" t="str">
        <f t="shared" ref="XI18:XI19" ca="1" si="2507">IF(AND(XI17&lt;&gt;"",XH18=1),XG18,"")</f>
        <v>Mali</v>
      </c>
      <c r="XJ18" s="341" t="str">
        <f t="shared" ref="XJ18" ca="1" si="2508">IF(XJ17&lt;&gt;"",XG18,"")</f>
        <v/>
      </c>
      <c r="XK18" s="341" t="str">
        <f t="shared" ref="XK18" ca="1" si="2509">IF(XH19=3,XG18,"")</f>
        <v/>
      </c>
      <c r="XL18" s="341">
        <f ca="1">SUMPRODUCT((OFFSET('Game Board'!$F$8:$F$31,0,WQ$1)=XI18)*(OFFSET('Game Board'!$I$8:$I$31,0,WQ$1)=XI16)*(OFFSET('Game Board'!$G$8:$G$31,0,WQ$1)&gt;OFFSET('Game Board'!$H$8:$H$31,0,WQ$1))*1)+SUMPRODUCT((OFFSET('Game Board'!$I$8:$I$31,0,WQ$1)=XI18)*(OFFSET('Game Board'!$F$8:$F$31,0,WQ$1)=XI16)*(OFFSET('Game Board'!$H$8:$H$31,0,WQ$1)&gt;OFFSET('Game Board'!$G$8:$G$31,0,WQ$1))*1)+SUMPRODUCT((OFFSET('Game Board'!$F$8:$F$31,0,WQ$1)=XI18)*(OFFSET('Game Board'!$I$8:$I$31,0,WQ$1)=XI17)*(OFFSET('Game Board'!$G$8:$G$31,0,WQ$1)&gt;OFFSET('Game Board'!$H$8:$H$31,0,WQ$1))*1)+SUMPRODUCT((OFFSET('Game Board'!$I$8:$I$31,0,WQ$1)=XI18)*(OFFSET('Game Board'!$F$8:$F$31,0,WQ$1)=XI17)*(OFFSET('Game Board'!$H$8:$H$31,0,WQ$1)&gt;OFFSET('Game Board'!$G$8:$G$31,0,WQ$1))*1)+SUMPRODUCT((OFFSET('Game Board'!$F$8:$F$31,0,WQ$1)=XI18)*(OFFSET('Game Board'!$I$8:$I$31,0,WQ$1)=XI19)*(OFFSET('Game Board'!$G$8:$G$31,0,WQ$1)&gt;OFFSET('Game Board'!$H$8:$H$31,0,WQ$1))*1)+SUMPRODUCT((OFFSET('Game Board'!$I$8:$I$31,0,WQ$1)=XI18)*(OFFSET('Game Board'!$F$8:$F$31,0,WQ$1)=XI19)*(OFFSET('Game Board'!$H$8:$H$31,0,WQ$1)&gt;OFFSET('Game Board'!$G$8:$G$31,0,WQ$1))*1)</f>
        <v>0</v>
      </c>
      <c r="XM18" s="341">
        <f ca="1">SUMPRODUCT((OFFSET('Game Board'!$F$8:$F$31,0,WQ$1)=XI18)*(OFFSET('Game Board'!$I$8:$I$31,0,WQ$1)=XI16)*(OFFSET('Game Board'!$G$8:$G$31,0,WQ$1)=OFFSET('Game Board'!$H$8:$H$31,0,WQ$1))*1)+SUMPRODUCT((OFFSET('Game Board'!$I$8:$I$31,0,WQ$1)=XI18)*(OFFSET('Game Board'!$F$8:$F$31,0,WQ$1)=XI16)*(OFFSET('Game Board'!$G$8:$G$31,0,WQ$1)=OFFSET('Game Board'!$H$8:$H$31,0,WQ$1))*1)+SUMPRODUCT((OFFSET('Game Board'!$F$8:$F$31,0,WQ$1)=XI18)*(OFFSET('Game Board'!$I$8:$I$31,0,WQ$1)=XI17)*(OFFSET('Game Board'!$G$8:$G$31,0,WQ$1)=OFFSET('Game Board'!$H$8:$H$31,0,WQ$1))*1)+SUMPRODUCT((OFFSET('Game Board'!$I$8:$I$31,0,WQ$1)=XI18)*(OFFSET('Game Board'!$F$8:$F$31,0,WQ$1)=XI17)*(OFFSET('Game Board'!$G$8:$G$31,0,WQ$1)=OFFSET('Game Board'!$H$8:$H$31,0,WQ$1))*1)+SUMPRODUCT((OFFSET('Game Board'!$F$8:$F$31,0,WQ$1)=XI18)*(OFFSET('Game Board'!$I$8:$I$31,0,WQ$1)=XI19)*(OFFSET('Game Board'!$G$8:$G$31,0,WQ$1)=OFFSET('Game Board'!$H$8:$H$31,0,WQ$1))*1)+SUMPRODUCT((OFFSET('Game Board'!$I$8:$I$31,0,WQ$1)=XI18)*(OFFSET('Game Board'!$F$8:$F$31,0,WQ$1)=XI19)*(OFFSET('Game Board'!$G$8:$G$31,0,WQ$1)=OFFSET('Game Board'!$H$8:$H$31,0,WQ$1))*1)</f>
        <v>3</v>
      </c>
      <c r="XN18" s="341">
        <f ca="1">SUMPRODUCT((OFFSET('Game Board'!$F$8:$F$31,0,WQ$1)=XI18)*(OFFSET('Game Board'!$I$8:$I$31,0,WQ$1)=XI16)*(OFFSET('Game Board'!$G$8:$G$31,0,WQ$1)&lt;OFFSET('Game Board'!$H$8:$H$31,0,WQ$1))*1)+SUMPRODUCT((OFFSET('Game Board'!$I$8:$I$31,0,WQ$1)=XI18)*(OFFSET('Game Board'!$F$8:$F$31,0,WQ$1)=XI16)*(OFFSET('Game Board'!$H$8:$H$31,0,WQ$1)&lt;OFFSET('Game Board'!$G$8:$G$31,0,WQ$1))*1)+SUMPRODUCT((OFFSET('Game Board'!$F$8:$F$31,0,WQ$1)=XI18)*(OFFSET('Game Board'!$I$8:$I$31,0,WQ$1)=XI17)*(OFFSET('Game Board'!$G$8:$G$31,0,WQ$1)&lt;OFFSET('Game Board'!$H$8:$H$31,0,WQ$1))*1)+SUMPRODUCT((OFFSET('Game Board'!$I$8:$I$31,0,WQ$1)=XI18)*(OFFSET('Game Board'!$F$8:$F$31,0,WQ$1)=XI17)*(OFFSET('Game Board'!$H$8:$H$31,0,WQ$1)&lt;OFFSET('Game Board'!$G$8:$G$31,0,WQ$1))*1)+SUMPRODUCT((OFFSET('Game Board'!$F$8:$F$31,0,WQ$1)=XI18)*(OFFSET('Game Board'!$I$8:$I$31,0,WQ$1)=XI19)*(OFFSET('Game Board'!$G$8:$G$31,0,WQ$1)&lt;OFFSET('Game Board'!$H$8:$H$31,0,WQ$1))*1)+SUMPRODUCT((OFFSET('Game Board'!$I$8:$I$31,0,WQ$1)=XI18)*(OFFSET('Game Board'!$F$8:$F$31,0,WQ$1)=XI19)*(OFFSET('Game Board'!$H$8:$H$31,0,WQ$1)&lt;OFFSET('Game Board'!$G$8:$G$31,0,WQ$1))*1)</f>
        <v>0</v>
      </c>
      <c r="XO18" s="341">
        <f ca="1">SUMIFS(OFFSET('Game Board'!$G$8:$G$31,0,WQ$1),OFFSET('Game Board'!$F$8:$F$31,0,WQ$1),XI18,OFFSET('Game Board'!$I$8:$I$31,0,WQ$1),XI16)+SUMIFS(OFFSET('Game Board'!$G$8:$G$31,0,WQ$1),OFFSET('Game Board'!$F$8:$F$31,0,WQ$1),XI18,OFFSET('Game Board'!$I$8:$I$31,0,WQ$1),XI17)+SUMIFS(OFFSET('Game Board'!$G$8:$G$31,0,WQ$1),OFFSET('Game Board'!$F$8:$F$31,0,WQ$1),XI18,OFFSET('Game Board'!$I$8:$I$31,0,WQ$1),XI19)+SUMIFS(OFFSET('Game Board'!$H$8:$H$31,0,WQ$1),OFFSET('Game Board'!$I$8:$I$31,0,WQ$1),XI18,OFFSET('Game Board'!$F$8:$F$31,0,WQ$1),XI16)+SUMIFS(OFFSET('Game Board'!$H$8:$H$31,0,WQ$1),OFFSET('Game Board'!$I$8:$I$31,0,WQ$1),XI18,OFFSET('Game Board'!$F$8:$F$31,0,WQ$1),XI17)+SUMIFS(OFFSET('Game Board'!$H$8:$H$31,0,WQ$1),OFFSET('Game Board'!$I$8:$I$31,0,WQ$1),XI18,OFFSET('Game Board'!$F$8:$F$31,0,WQ$1),XI19)</f>
        <v>0</v>
      </c>
      <c r="XP18" s="341">
        <f ca="1">SUMIFS(OFFSET('Game Board'!$H$8:$H$31,0,WQ$1),OFFSET('Game Board'!$F$8:$F$31,0,WQ$1),XI18,OFFSET('Game Board'!$I$8:$I$31,0,WQ$1),XI16)+SUMIFS(OFFSET('Game Board'!$H$8:$H$31,0,WQ$1),OFFSET('Game Board'!$F$8:$F$31,0,WQ$1),XI18,OFFSET('Game Board'!$I$8:$I$31,0,WQ$1),XI17)+SUMIFS(OFFSET('Game Board'!$H$8:$H$31,0,WQ$1),OFFSET('Game Board'!$F$8:$F$31,0,WQ$1),XI18,OFFSET('Game Board'!$I$8:$I$31,0,WQ$1),XI19)+SUMIFS(OFFSET('Game Board'!$G$8:$G$31,0,WQ$1),OFFSET('Game Board'!$I$8:$I$31,0,WQ$1),XI18,OFFSET('Game Board'!$F$8:$F$31,0,WQ$1),XI16)+SUMIFS(OFFSET('Game Board'!$G$8:$G$31,0,WQ$1),OFFSET('Game Board'!$I$8:$I$31,0,WQ$1),XI18,OFFSET('Game Board'!$F$8:$F$31,0,WQ$1),XI17)+SUMIFS(OFFSET('Game Board'!$G$8:$G$31,0,WQ$1),OFFSET('Game Board'!$I$8:$I$31,0,WQ$1),XI18,OFFSET('Game Board'!$F$8:$F$31,0,WQ$1),XI19)</f>
        <v>0</v>
      </c>
      <c r="XQ18" s="341">
        <f t="shared" ca="1" si="176"/>
        <v>0</v>
      </c>
      <c r="XR18" s="341">
        <f t="shared" ca="1" si="177"/>
        <v>3</v>
      </c>
      <c r="XS18" s="341">
        <f t="shared" ref="XS18" ca="1" si="2510">IF(XI18&lt;&gt;"",SUMPRODUCT((XH16:XH19=XH18)*(XR16:XR19&gt;XR18)*1),0)</f>
        <v>0</v>
      </c>
      <c r="XT18" s="341">
        <f t="shared" ref="XT18" ca="1" si="2511">IF(XI18&lt;&gt;"",SUMPRODUCT((XS16:XS19=XS18)*(XQ16:XQ19&gt;XQ18)*1),0)</f>
        <v>0</v>
      </c>
      <c r="XU18" s="341">
        <f t="shared" ca="1" si="180"/>
        <v>0</v>
      </c>
      <c r="XV18" s="341">
        <f t="shared" ref="XV18" ca="1" si="2512">IF(XI18&lt;&gt;"",SUMPRODUCT((XU16:XU19=XU18)*(XS16:XS19=XS18)*(XO16:XO19&gt;XO18)*1),0)</f>
        <v>0</v>
      </c>
      <c r="XW18" s="341">
        <f t="shared" ca="1" si="182"/>
        <v>1</v>
      </c>
      <c r="XX18" s="341">
        <f ca="1">SUMPRODUCT((OFFSET('Game Board'!$F$8:$F$31,0,WQ$1)=XJ18)*(OFFSET('Game Board'!$I$8:$I$31,0,WQ$1)=XJ17)*(OFFSET('Game Board'!$G$8:$G$31,0,WQ$1)&gt;OFFSET('Game Board'!$H$8:$H$31,0,WQ$1))*1)+SUMPRODUCT((OFFSET('Game Board'!$I$8:$I$31,0,WQ$1)=XJ18)*(OFFSET('Game Board'!$F$8:$F$31,0,WQ$1)=XJ17)*(OFFSET('Game Board'!$H$8:$H$31,0,WQ$1)&gt;OFFSET('Game Board'!$G$8:$G$31,0,WQ$1))*1)+SUMPRODUCT((OFFSET('Game Board'!$F$8:$F$31,0,WQ$1)=XJ18)*(OFFSET('Game Board'!$I$8:$I$31,0,WQ$1)=XJ19)*(OFFSET('Game Board'!$G$8:$G$31,0,WQ$1)&gt;OFFSET('Game Board'!$H$8:$H$31,0,WQ$1))*1)+SUMPRODUCT((OFFSET('Game Board'!$I$8:$I$31,0,WQ$1)=XJ18)*(OFFSET('Game Board'!$F$8:$F$31,0,WQ$1)=XJ19)*(OFFSET('Game Board'!$H$8:$H$31,0,WQ$1)&gt;OFFSET('Game Board'!$G$8:$G$31,0,WQ$1))*1)</f>
        <v>0</v>
      </c>
      <c r="XY18" s="341">
        <f ca="1">SUMPRODUCT((OFFSET('Game Board'!$F$8:$F$31,0,WQ$1)=XJ18)*(OFFSET('Game Board'!$I$8:$I$31,0,WQ$1)=XJ17)*(OFFSET('Game Board'!$G$8:$G$31,0,WQ$1)=OFFSET('Game Board'!$H$8:$H$31,0,WQ$1))*1)+SUMPRODUCT((OFFSET('Game Board'!$I$8:$I$31,0,WQ$1)=XJ18)*(OFFSET('Game Board'!$F$8:$F$31,0,WQ$1)=XJ17)*(OFFSET('Game Board'!$G$8:$G$31,0,WQ$1)=OFFSET('Game Board'!$H$8:$H$31,0,WQ$1))*1)+SUMPRODUCT((OFFSET('Game Board'!$F$8:$F$31,0,WQ$1)=XJ18)*(OFFSET('Game Board'!$I$8:$I$31,0,WQ$1)=XJ19)*(OFFSET('Game Board'!$G$8:$G$31,0,WQ$1)=OFFSET('Game Board'!$H$8:$H$31,0,WQ$1))*1)+SUMPRODUCT((OFFSET('Game Board'!$I$8:$I$31,0,WQ$1)=XJ18)*(OFFSET('Game Board'!$F$8:$F$31,0,WQ$1)=XJ19)*(OFFSET('Game Board'!$G$8:$G$31,0,WQ$1)=OFFSET('Game Board'!$H$8:$H$31,0,WQ$1))*1)</f>
        <v>0</v>
      </c>
      <c r="XZ18" s="341">
        <f ca="1">SUMPRODUCT((OFFSET('Game Board'!$F$8:$F$31,0,WQ$1)=XJ18)*(OFFSET('Game Board'!$I$8:$I$31,0,WQ$1)=XJ17)*(OFFSET('Game Board'!$G$8:$G$31,0,WQ$1)&lt;OFFSET('Game Board'!$H$8:$H$31,0,WQ$1))*1)+SUMPRODUCT((OFFSET('Game Board'!$I$8:$I$31,0,WQ$1)=XJ18)*(OFFSET('Game Board'!$F$8:$F$31,0,WQ$1)=XJ17)*(OFFSET('Game Board'!$H$8:$H$31,0,WQ$1)&lt;OFFSET('Game Board'!$G$8:$G$31,0,WQ$1))*1)+SUMPRODUCT((OFFSET('Game Board'!$F$8:$F$31,0,WQ$1)=XJ18)*(OFFSET('Game Board'!$I$8:$I$31,0,WQ$1)=XJ19)*(OFFSET('Game Board'!$G$8:$G$31,0,WQ$1)&lt;OFFSET('Game Board'!$H$8:$H$31,0,WQ$1))*1)+SUMPRODUCT((OFFSET('Game Board'!$I$8:$I$31,0,WQ$1)=XJ18)*(OFFSET('Game Board'!$F$8:$F$31,0,WQ$1)=XJ19)*(OFFSET('Game Board'!$H$8:$H$31,0,WQ$1)&lt;OFFSET('Game Board'!$G$8:$G$31,0,WQ$1))*1)</f>
        <v>0</v>
      </c>
      <c r="YA18" s="341">
        <f ca="1">SUMIFS(OFFSET('Game Board'!$G$8:$G$31,0,WQ$1),OFFSET('Game Board'!$F$8:$F$31,0,WQ$1),XJ18,OFFSET('Game Board'!$I$8:$I$31,0,WQ$1),XJ17)+SUMIFS(OFFSET('Game Board'!$G$8:$G$31,0,WQ$1),OFFSET('Game Board'!$F$8:$F$31,0,WQ$1),XJ18,OFFSET('Game Board'!$I$8:$I$31,0,WQ$1),XJ19)+SUMIFS(OFFSET('Game Board'!$H$8:$H$31,0,WQ$1),OFFSET('Game Board'!$I$8:$I$31,0,WQ$1),XJ18,OFFSET('Game Board'!$F$8:$F$31,0,WQ$1),XJ17)+SUMIFS(OFFSET('Game Board'!$H$8:$H$31,0,WQ$1),OFFSET('Game Board'!$I$8:$I$31,0,WQ$1),XJ18,OFFSET('Game Board'!$F$8:$F$31,0,WQ$1),XJ19)</f>
        <v>0</v>
      </c>
      <c r="YB18" s="341">
        <f ca="1">SUMIFS(OFFSET('Game Board'!$H$8:$H$31,0,WQ$1),OFFSET('Game Board'!$F$8:$F$31,0,WQ$1),XJ18,OFFSET('Game Board'!$I$8:$I$31,0,WQ$1),XJ17)+SUMIFS(OFFSET('Game Board'!$H$8:$H$31,0,WQ$1),OFFSET('Game Board'!$F$8:$F$31,0,WQ$1),XJ18,OFFSET('Game Board'!$I$8:$I$31,0,WQ$1),XJ19)+SUMIFS(OFFSET('Game Board'!$G$8:$G$31,0,WQ$1),OFFSET('Game Board'!$I$8:$I$31,0,WQ$1),XJ18,OFFSET('Game Board'!$F$8:$F$31,0,WQ$1),XJ17)+SUMIFS(OFFSET('Game Board'!$G$8:$G$31,0,WQ$1),OFFSET('Game Board'!$I$8:$I$31,0,WQ$1),XJ18,OFFSET('Game Board'!$F$8:$F$31,0,WQ$1),XJ19)</f>
        <v>0</v>
      </c>
      <c r="YC18" s="341">
        <f t="shared" ca="1" si="383"/>
        <v>0</v>
      </c>
      <c r="YD18" s="341">
        <f t="shared" ca="1" si="384"/>
        <v>0</v>
      </c>
      <c r="YE18" s="341">
        <f t="shared" ref="YE18" ca="1" si="2513">IF(XJ18&lt;&gt;"",SUMPRODUCT((XH16:XH19=XH18)*(YD16:YD19&gt;YD18)*1),0)</f>
        <v>0</v>
      </c>
      <c r="YF18" s="341">
        <f t="shared" ref="YF18" ca="1" si="2514">IF(XJ18&lt;&gt;"",SUMPRODUCT((YE16:YE19=YE18)*(YC16:YC19&gt;YC18)*1),0)</f>
        <v>0</v>
      </c>
      <c r="YG18" s="341">
        <f t="shared" ca="1" si="387"/>
        <v>0</v>
      </c>
      <c r="YH18" s="341">
        <f t="shared" ref="YH18" ca="1" si="2515">IF(XJ18&lt;&gt;"",SUMPRODUCT((YG16:YG19=YG18)*(YE16:YE19=YE18)*(YA16:YA19&gt;YA18)*1),0)</f>
        <v>0</v>
      </c>
      <c r="YI18" s="341">
        <f t="shared" ca="1" si="183"/>
        <v>1</v>
      </c>
      <c r="YJ18" s="341">
        <f ca="1">SUMPRODUCT((OFFSET('Game Board'!$F$8:$F$31,0,WQ$1)=XK18)*(OFFSET('Game Board'!$I$8:$I$31,0,WQ$1)=XK19)*(OFFSET('Game Board'!$G$8:$G$31,0,WQ$1)&gt;OFFSET('Game Board'!$H$8:$H$31,0,WQ$1))*1)+SUMPRODUCT((OFFSET('Game Board'!$I$8:$I$31,0,WQ$1)=XK18)*(OFFSET('Game Board'!$F$8:$F$31,0,WQ$1)=XK19)*(OFFSET('Game Board'!$H$8:$H$31,0,WQ$1)&gt;OFFSET('Game Board'!$G$8:$G$31,0,WQ$1))*1)</f>
        <v>0</v>
      </c>
      <c r="YK18" s="341">
        <f ca="1">SUMPRODUCT((OFFSET('Game Board'!$F$8:$F$31,0,WQ$1)=XK18)*(OFFSET('Game Board'!$I$8:$I$31,0,WQ$1)=XK19)*(OFFSET('Game Board'!$G$8:$G$31,0,WQ$1)=OFFSET('Game Board'!$H$8:$H$31,0,WQ$1))*1)+SUMPRODUCT((OFFSET('Game Board'!$I$8:$I$31,0,WQ$1)=XK18)*(OFFSET('Game Board'!$F$8:$F$31,0,WQ$1)=XK19)*(OFFSET('Game Board'!$H$8:$H$31,0,WQ$1)=OFFSET('Game Board'!$G$8:$G$31,0,WQ$1))*1)</f>
        <v>0</v>
      </c>
      <c r="YL18" s="341">
        <f ca="1">SUMPRODUCT((OFFSET('Game Board'!$F$8:$F$31,0,WQ$1)=XK18)*(OFFSET('Game Board'!$I$8:$I$31,0,WQ$1)=XK19)*(OFFSET('Game Board'!$G$8:$G$31,0,WQ$1)&lt;OFFSET('Game Board'!$H$8:$H$31,0,WQ$1))*1)+SUMPRODUCT((OFFSET('Game Board'!$I$8:$I$31,0,WQ$1)=XK18)*(OFFSET('Game Board'!$F$8:$F$31,0,WQ$1)=XK19)*(OFFSET('Game Board'!$H$8:$H$31,0,WQ$1)&lt;OFFSET('Game Board'!$G$8:$G$31,0,WQ$1))*1)</f>
        <v>0</v>
      </c>
      <c r="YM18" s="341">
        <f ca="1">SUMIFS(OFFSET('Game Board'!$G$8:$G$31,0,WQ$1),OFFSET('Game Board'!$F$8:$F$31,0,WQ$1),XK18,OFFSET('Game Board'!$I$8:$I$31,0,WQ$1),XK19)+SUMIFS(OFFSET('Game Board'!$H$8:$H$31,0,WQ$1),OFFSET('Game Board'!$I$8:$I$31,0,WQ$1),XK18,OFFSET('Game Board'!$F$8:$F$31,0,WQ$1),XK19)</f>
        <v>0</v>
      </c>
      <c r="YN18" s="341">
        <f ca="1">SUMIFS(OFFSET('Game Board'!$H$8:$H$31,0,WQ$1),OFFSET('Game Board'!$F$8:$F$31,0,WQ$1),XK18,OFFSET('Game Board'!$I$8:$I$31,0,WQ$1),XK19)+SUMIFS(OFFSET('Game Board'!$G$8:$G$31,0,WQ$1),OFFSET('Game Board'!$I$8:$I$31,0,WQ$1),XK18,OFFSET('Game Board'!$F$8:$F$31,0,WQ$1),XK19)</f>
        <v>0</v>
      </c>
      <c r="YO18" s="341">
        <f t="shared" ref="YO18:YO19" ca="1" si="2516">YM18-YN18</f>
        <v>0</v>
      </c>
      <c r="YP18" s="341">
        <f t="shared" ref="YP18:YP19" ca="1" si="2517">YK18*1+YJ18*3</f>
        <v>0</v>
      </c>
      <c r="YQ18" s="341">
        <f t="shared" ref="YQ18" ca="1" si="2518">IF(XK18&lt;&gt;"",SUMPRODUCT((XT16:XT19=XT18)*(YP16:YP19&gt;YP18)*1),0)</f>
        <v>0</v>
      </c>
      <c r="YR18" s="341">
        <f t="shared" ref="YR18" ca="1" si="2519">IF(XK18&lt;&gt;"",SUMPRODUCT((YQ16:YQ19=YQ18)*(YO16:YO19&gt;YO18)*1),0)</f>
        <v>0</v>
      </c>
      <c r="YS18" s="341">
        <f t="shared" ref="YS18:YS19" ca="1" si="2520">YQ18+YR18</f>
        <v>0</v>
      </c>
      <c r="YT18" s="341">
        <f t="shared" ref="YT18" ca="1" si="2521">IF(XK18&lt;&gt;"",SUMPRODUCT((YS16:YS19=YS18)*(YQ16:YQ19=YQ18)*(YM16:YM19&gt;YM18)*1),0)</f>
        <v>0</v>
      </c>
      <c r="YU18" s="341">
        <f t="shared" ca="1" si="184"/>
        <v>1</v>
      </c>
      <c r="YV18" s="341">
        <f t="shared" ref="YV18" ca="1" si="2522">SUMPRODUCT((YU16:YU19=YU18)*(WX16:WX19&gt;WX18)*1)</f>
        <v>2</v>
      </c>
      <c r="YW18" s="341">
        <f t="shared" ca="1" si="186"/>
        <v>3</v>
      </c>
    </row>
    <row r="19" spans="1:673" x14ac:dyDescent="0.25">
      <c r="A19" s="341">
        <f>INDEX(M4:M35,MATCH(U19,C4:C35,0),0)</f>
        <v>1</v>
      </c>
      <c r="B19" s="341">
        <f t="shared" si="824"/>
        <v>4</v>
      </c>
      <c r="C19" s="341" t="str">
        <f>'Tournament Setup'!D21</f>
        <v>Israel</v>
      </c>
      <c r="D19" s="341">
        <f t="shared" si="187"/>
        <v>0</v>
      </c>
      <c r="E19" s="341">
        <f>SUMPRODUCT(('Game Board'!$G$8:$G$31&lt;&gt;"")*('Game Board'!$F$8:$F$31=$C19)*('Game Board'!$G$8:$G$31&gt;'Game Board'!$H$8:$H$31)*1)+SUMPRODUCT(('Game Board'!$G$8:$G$31&lt;&gt;"")*('Game Board'!$I$8:$I$31=$C19)*('Game Board'!$H$8:$H$31&gt;'Game Board'!$G$8:$G$31)*1)</f>
        <v>0</v>
      </c>
      <c r="F19" s="341">
        <f>SUMPRODUCT(('Game Board'!$G$8:$G$31&lt;&gt;"")*('Game Board'!$F$8:$F$31=$C19)*('Game Board'!$G$8:$G$31='Game Board'!$H$8:$H$31)*1)+SUMPRODUCT(('Game Board'!$G$8:$G$31&lt;&gt;"")*('Game Board'!$I$8:$I$31=$C19)*('Game Board'!$G$8:$G$31='Game Board'!$H$8:$H$31)*1)</f>
        <v>0</v>
      </c>
      <c r="G19" s="341">
        <f>SUMPRODUCT(('Game Board'!$G$8:$G$31&lt;&gt;"")*('Game Board'!$F$8:$F$31=$C19)*('Game Board'!$G$8:$G$31&lt;'Game Board'!$H$8:$H$31)*1)+SUMPRODUCT(('Game Board'!$G$8:$G$31&lt;&gt;"")*('Game Board'!$I$8:$I$31=$C19)*('Game Board'!$H$8:$H$31&lt;'Game Board'!$G$8:$G$31)*1)</f>
        <v>0</v>
      </c>
      <c r="H19" s="341">
        <f>SUMIF('Game Board'!$F$8:$F$31,$C19,'Game Board'!$G$8:$G$31)+SUMIF('Game Board'!$I$8:$I$31,$C19,'Game Board'!$H$8:$H$31)</f>
        <v>0</v>
      </c>
      <c r="I19" s="341">
        <f>SUMIF('Game Board'!$F$8:$F$31,$C19,'Game Board'!$H$8:$H$31)+SUMIF('Game Board'!$I$8:$I$31,$C19,'Game Board'!$G$8:$G$31)</f>
        <v>0</v>
      </c>
      <c r="J19" s="341">
        <f t="shared" si="188"/>
        <v>0</v>
      </c>
      <c r="K19" s="341">
        <f t="shared" si="189"/>
        <v>0</v>
      </c>
      <c r="L19" s="341">
        <f>'Tournament Setup'!$E21</f>
        <v>1</v>
      </c>
      <c r="M19" s="341">
        <f>IF('Tournament Setup'!$F21&lt;&gt;"",-'Tournament Setup'!$F21,'Tournament Setup'!$E21)</f>
        <v>1</v>
      </c>
      <c r="N19" s="341">
        <f>RANK(K19,K16:K19)</f>
        <v>1</v>
      </c>
      <c r="O19" s="341">
        <f>SUMPRODUCT((N16:N19=N19)*(J16:J19&gt;J19)*1)</f>
        <v>0</v>
      </c>
      <c r="P19" s="341">
        <f t="shared" si="190"/>
        <v>1</v>
      </c>
      <c r="Q19" s="341">
        <f>SUMPRODUCT((N16:N19=N19)*(J16:J19=J19)*(H16:H19&gt;H19)*1)</f>
        <v>0</v>
      </c>
      <c r="R19" s="341">
        <f t="shared" si="191"/>
        <v>1</v>
      </c>
      <c r="S19" s="341">
        <f>RANK(R19,R16:R19,1)+COUNTIF(R16:R19,R19)-1</f>
        <v>4</v>
      </c>
      <c r="T19" s="341">
        <v>4</v>
      </c>
      <c r="U19" s="341" t="str">
        <f t="shared" ref="U19" si="2523">INDEX(C16:C19,MATCH(T19,S16:S19,0),0)</f>
        <v>Israel</v>
      </c>
      <c r="V19" s="341">
        <f>INDEX(R16:R19,MATCH(U19,C16:C19,0),0)</f>
        <v>1</v>
      </c>
      <c r="W19" s="341" t="str">
        <f t="shared" si="2298"/>
        <v>Israel</v>
      </c>
      <c r="X19" s="341" t="str">
        <f t="shared" ref="X19" si="2524">IF(AND(X18&lt;&gt;"",V19=2),U19,"")</f>
        <v/>
      </c>
      <c r="Y19" s="341" t="str">
        <f t="shared" ref="Y19" si="2525">IF(AND(Y18&lt;&gt;"",V19=3),U19,"")</f>
        <v/>
      </c>
      <c r="Z19" s="341">
        <f>SUMPRODUCT(('Game Board'!$F$8:$F$31=W19)*('Game Board'!$I$8:$I$31=W16)*('Game Board'!$G$8:$G$31&gt;'Game Board'!$H$8:$H$31)*1)+SUMPRODUCT(('Game Board'!$I$8:$I$31=W19)*('Game Board'!$F$8:$F$31=W16)*('Game Board'!$H$8:$H$31&gt;'Game Board'!$G$8:$G$31)*1)+SUMPRODUCT(('Game Board'!$F$8:$F$31=W19)*('Game Board'!$I$8:$I$31=W17)*('Game Board'!$G$8:$G$31&gt;'Game Board'!$H$8:$H$31)*1)+SUMPRODUCT(('Game Board'!$I$8:$I$31=W19)*('Game Board'!$F$8:$F$31=W17)*('Game Board'!$H$8:$H$31&gt;'Game Board'!$G$8:$G$31)*1)+SUMPRODUCT(('Game Board'!$F$8:$F$31=W19)*('Game Board'!$I$8:$I$31=W18)*('Game Board'!$G$8:$G$31&gt;'Game Board'!$H$8:$H$31)*1)+SUMPRODUCT(('Game Board'!$I$8:$I$31=W19)*('Game Board'!$F$8:$F$31=W18)*('Game Board'!$H$8:$H$31&gt;'Game Board'!$G$8:$G$31)*1)</f>
        <v>0</v>
      </c>
      <c r="AA19" s="341">
        <f>SUMPRODUCT(('Game Board'!$F$8:$F$31=W19)*('Game Board'!$I$8:$I$31=W16)*('Game Board'!$G$8:$G$31&gt;='Game Board'!$H$8:$H$31)*1)+SUMPRODUCT(('Game Board'!$I$8:$I$31=W19)*('Game Board'!$F$8:$F$31=W16)*('Game Board'!$G$8:$G$31='Game Board'!$H$8:$H$31)*1)+SUMPRODUCT(('Game Board'!$F$8:$F$31=W19)*('Game Board'!$I$8:$I$31=W17)*('Game Board'!$G$8:$G$31='Game Board'!$H$8:$H$31)*1)+SUMPRODUCT(('Game Board'!$I$8:$I$31=W19)*('Game Board'!$F$8:$F$31=W17)*('Game Board'!$G$8:$G$31='Game Board'!$H$8:$H$31)*1)+SUMPRODUCT(('Game Board'!$F$8:$F$31=W19)*('Game Board'!$I$8:$I$31=W18)*('Game Board'!$G$8:$G$31='Game Board'!$H$8:$H$31)*1)+SUMPRODUCT(('Game Board'!$I$8:$I$31=W19)*('Game Board'!$F$8:$F$31=W18)*('Game Board'!$G$8:$G$31='Game Board'!$H$8:$H$31)*1)</f>
        <v>3</v>
      </c>
      <c r="AB19" s="341">
        <f>SUMPRODUCT(('Game Board'!$F$8:$F$31=W19)*('Game Board'!$I$8:$I$31=W16)*('Game Board'!$G$8:$G$31&lt;'Game Board'!$H$8:$H$31)*1)+SUMPRODUCT(('Game Board'!$I$8:$I$31=W19)*('Game Board'!$F$8:$F$31=W16)*('Game Board'!$H$8:$H$31&lt;'Game Board'!$G$8:$G$31)*1)+SUMPRODUCT(('Game Board'!$F$8:$F$31=W19)*('Game Board'!$I$8:$I$31=W17)*('Game Board'!$G$8:$G$31&lt;'Game Board'!$H$8:$H$31)*1)+SUMPRODUCT(('Game Board'!$I$8:$I$31=W19)*('Game Board'!$F$8:$F$31=W17)*('Game Board'!$H$8:$H$31&lt;'Game Board'!$G$8:$G$31)*1)+SUMPRODUCT(('Game Board'!$F$8:$F$31=W19)*('Game Board'!$I$8:$I$31=W18)*('Game Board'!$G$8:$G$31&lt;'Game Board'!$H$8:$H$31)*1)+SUMPRODUCT(('Game Board'!$I$8:$I$31=W19)*('Game Board'!$F$8:$F$31=W18)*('Game Board'!$H$8:$H$31&lt;'Game Board'!$G$8:$G$31)*1)</f>
        <v>0</v>
      </c>
      <c r="AC19" s="341">
        <f>SUMIFS('Game Board'!$G$8:$G$31,'Game Board'!$F$8:$F$31,W19,'Game Board'!$I$8:$I$31,W16)+SUMIFS('Game Board'!$G$8:$G$31,'Game Board'!$F$8:$F$31,W19,'Game Board'!$I$8:$I$31,W17)+SUMIFS('Game Board'!$G$8:$G$31,'Game Board'!$F$8:$F$31,W19,'Game Board'!$I$8:$I$31,W18)+SUMIFS('Game Board'!$H$8:$H$31,'Game Board'!$I$8:$I$31,W19,'Game Board'!$F$8:$F$31,W16)+SUMIFS('Game Board'!$H$8:$H$31,'Game Board'!$I$8:$I$31,W19,'Game Board'!$F$8:$F$31,W17)+SUMIFS('Game Board'!$H$8:$H$31,'Game Board'!$I$8:$I$31,W19,'Game Board'!$F$8:$F$31,W18)</f>
        <v>0</v>
      </c>
      <c r="AD19" s="341">
        <f>SUMIFS('Game Board'!$H$8:$H$31,'Game Board'!$F$8:$F$31,W19,'Game Board'!$I$8:$I$31,W16)+SUMIFS('Game Board'!$H$8:$H$31,'Game Board'!$F$8:$F$31,W19,'Game Board'!$I$8:$I$31,W17)+SUMIFS('Game Board'!$H$8:$H$31,'Game Board'!$F$8:$F$31,W19,'Game Board'!$I$8:$I$31,W18)+SUMIFS('Game Board'!$G$8:$G$31,'Game Board'!$I$8:$I$31,W19,'Game Board'!$F$8:$F$31,W16)+SUMIFS('Game Board'!$G$8:$G$31,'Game Board'!$I$8:$I$31,W19,'Game Board'!$F$8:$F$31,W17)+SUMIFS('Game Board'!$G$8:$G$31,'Game Board'!$I$8:$I$31,W19,'Game Board'!$F$8:$F$31,W18)</f>
        <v>0</v>
      </c>
      <c r="AE19" s="341">
        <f t="shared" si="192"/>
        <v>0</v>
      </c>
      <c r="AF19" s="341">
        <f t="shared" si="193"/>
        <v>3</v>
      </c>
      <c r="AG19" s="341">
        <f t="shared" ref="AG19" si="2526">IF(W19&lt;&gt;"",SUMPRODUCT((V16:V19=V19)*(AF16:AF19&gt;AF19)*1),0)</f>
        <v>0</v>
      </c>
      <c r="AH19" s="341">
        <f t="shared" ref="AH19" si="2527">IF(W19&lt;&gt;"",SUMPRODUCT((AG16:AG19=AG19)*(AE16:AE19&gt;AE19)*1),0)</f>
        <v>0</v>
      </c>
      <c r="AI19" s="341">
        <f t="shared" si="0"/>
        <v>0</v>
      </c>
      <c r="AJ19" s="341">
        <f t="shared" ref="AJ19" si="2528">IF(W19&lt;&gt;"",SUMPRODUCT((AI16:AI19=AI19)*(AG16:AG19=AG19)*(AC16:AC19&gt;AC19)*1),0)</f>
        <v>0</v>
      </c>
      <c r="AK19" s="341">
        <f t="shared" si="194"/>
        <v>1</v>
      </c>
      <c r="AL19" s="341">
        <f>SUMPRODUCT(('Game Board'!$F$8:$F$31=X19)*('Game Board'!$I$8:$I$31=X17)*('Game Board'!$G$8:$G$31&gt;'Game Board'!$H$8:$H$31)*1)+SUMPRODUCT(('Game Board'!$I$8:$I$31=X19)*('Game Board'!$F$8:$F$31=X17)*('Game Board'!$H$8:$H$31&gt;'Game Board'!$G$8:$G$31)*1)+SUMPRODUCT(('Game Board'!$F$8:$F$31=X19)*('Game Board'!$I$8:$I$31=X18)*('Game Board'!$G$8:$G$31&gt;'Game Board'!$H$8:$H$31)*1)+SUMPRODUCT(('Game Board'!$I$8:$I$31=X19)*('Game Board'!$F$8:$F$31=X18)*('Game Board'!$H$8:$H$31&gt;'Game Board'!$G$8:$G$31)*1)</f>
        <v>0</v>
      </c>
      <c r="AM19" s="341">
        <f>SUMPRODUCT(('Game Board'!$F$8:$F$31=X19)*('Game Board'!$I$8:$I$31=X17)*('Game Board'!$G$8:$G$31='Game Board'!$H$8:$H$31)*1)+SUMPRODUCT(('Game Board'!$I$8:$I$31=X19)*('Game Board'!$F$8:$F$31=X17)*('Game Board'!$G$8:$G$31='Game Board'!$H$8:$H$31)*1)+SUMPRODUCT(('Game Board'!$F$8:$F$31=X19)*('Game Board'!$I$8:$I$31=X18)*('Game Board'!$G$8:$G$31='Game Board'!$H$8:$H$31)*1)+SUMPRODUCT(('Game Board'!$I$8:$I$31=X19)*('Game Board'!$F$8:$F$31=X18)*('Game Board'!$G$8:$G$31='Game Board'!$H$8:$H$31)*1)</f>
        <v>0</v>
      </c>
      <c r="AN19" s="341">
        <f>SUMPRODUCT(('Game Board'!$F$8:$F$31=X19)*('Game Board'!$I$8:$I$31=X17)*('Game Board'!$G$8:$G$31&lt;'Game Board'!$H$8:$H$31)*1)+SUMPRODUCT(('Game Board'!$I$8:$I$31=X19)*('Game Board'!$F$8:$F$31=X17)*('Game Board'!$H$8:$H$31&lt;'Game Board'!$G$8:$G$31)*1)+SUMPRODUCT(('Game Board'!$F$8:$F$31=X19)*('Game Board'!$I$8:$I$31=X18)*('Game Board'!$G$8:$G$31&lt;'Game Board'!$H$8:$H$31)*1)+SUMPRODUCT(('Game Board'!$I$8:$I$31=X19)*('Game Board'!$F$8:$F$31=X18)*('Game Board'!$H$8:$H$31&lt;'Game Board'!$G$8:$G$31)*1)</f>
        <v>0</v>
      </c>
      <c r="AO19" s="341">
        <f>SUMIFS('Game Board'!$G$8:$G$31,'Game Board'!$F$8:$F$31,X19,'Game Board'!$I$8:$I$31,X17)+SUMIFS('Game Board'!$G$8:$G$31,'Game Board'!$F$8:$F$31,X19,'Game Board'!$I$8:$I$31,X18)+SUMIFS('Game Board'!$H$8:$H$31,'Game Board'!$I$8:$I$31,X19,'Game Board'!$F$8:$F$31,X17)+SUMIFS('Game Board'!$H$8:$H$31,'Game Board'!$I$8:$I$31,X19,'Game Board'!$F$8:$F$31,X18)</f>
        <v>0</v>
      </c>
      <c r="AP19" s="341">
        <f>SUMIFS('Game Board'!$G$8:$G$31,'Game Board'!$F$8:$F$31,X19,'Game Board'!$I$8:$I$31,X17)+SUMIFS('Game Board'!$G$8:$G$31,'Game Board'!$F$8:$F$31,X19,'Game Board'!$I$8:$I$31,X18)+SUMIFS('Game Board'!$H$8:$H$31,'Game Board'!$I$8:$I$31,X19,'Game Board'!$F$8:$F$31,X17)+SUMIFS('Game Board'!$H$8:$H$31,'Game Board'!$I$8:$I$31,X19,'Game Board'!$F$8:$F$31,X18)</f>
        <v>0</v>
      </c>
      <c r="AQ19" s="341">
        <f t="shared" si="195"/>
        <v>0</v>
      </c>
      <c r="AR19" s="341">
        <f t="shared" si="196"/>
        <v>0</v>
      </c>
      <c r="AS19" s="341">
        <f t="shared" ref="AS19" si="2529">IF(X19&lt;&gt;"",SUMPRODUCT((V16:V19=V19)*(AR16:AR19&gt;AR19)*1),0)</f>
        <v>0</v>
      </c>
      <c r="AT19" s="341">
        <f t="shared" ref="AT19" si="2530">IF(X19&lt;&gt;"",SUMPRODUCT((AS16:AS19=AS19)*(AQ16:AQ19&gt;AQ19)*1),0)</f>
        <v>0</v>
      </c>
      <c r="AU19" s="341">
        <f t="shared" si="197"/>
        <v>0</v>
      </c>
      <c r="AV19" s="341">
        <f t="shared" ref="AV19" si="2531">IF(X19&lt;&gt;"",SUMPRODUCT((AU16:AU19=AU19)*(AS16:AS19=AS19)*(AO16:AO19&gt;AO19)*1),0)</f>
        <v>0</v>
      </c>
      <c r="AW19" s="341">
        <f t="shared" si="198"/>
        <v>1</v>
      </c>
      <c r="AX19" s="341">
        <f>SUMPRODUCT(('Game Board'!$F$8:$F$31=Y19)*('Game Board'!$I$8:$I$31=Y18)*('Game Board'!$G$8:$G$31&gt;'Game Board'!$H$8:$H$31)*1)+SUMPRODUCT(('Game Board'!$I$8:$I$31=Y19)*('Game Board'!$F$8:$F$31=Y18)*('Game Board'!$H$8:$H$31&gt;'Game Board'!$G$8:$G$31)*1)</f>
        <v>0</v>
      </c>
      <c r="AY19" s="341">
        <f>SUMPRODUCT(('Game Board'!$F$8:$F$31=Y19)*('Game Board'!$I$8:$I$31=Y18)*('Game Board'!$G$8:$G$31='Game Board'!$H$8:$H$31)*1)+SUMPRODUCT(('Game Board'!$I$8:$I$31=Y19)*('Game Board'!$F$8:$F$31=Y18)*('Game Board'!$H$8:$H$31='Game Board'!$G$8:$G$31)*1)</f>
        <v>0</v>
      </c>
      <c r="AZ19" s="341">
        <f>SUMPRODUCT(('Game Board'!$F$8:$F$31=Y19)*('Game Board'!$I$8:$I$31=Y18)*('Game Board'!$G$8:$G$31&lt;'Game Board'!$H$8:$H$31)*1)+SUMPRODUCT(('Game Board'!$I$8:$I$31=Y19)*('Game Board'!$F$8:$F$31=Y18)*('Game Board'!$H$8:$H$31&lt;'Game Board'!$G$8:$G$31)*1)</f>
        <v>0</v>
      </c>
      <c r="BA19" s="341">
        <f>SUMIFS('Game Board'!$G$8:$G$31,'Game Board'!$F$8:$F$31,Y19,'Game Board'!$I$8:$I$31,Y18)+SUMIFS('Game Board'!$H$8:$H$31,'Game Board'!$I$8:$I$31,Y19,'Game Board'!$F$8:$F$31,Y18)</f>
        <v>0</v>
      </c>
      <c r="BB19" s="341">
        <f>SUMIFS('Game Board'!$G$8:$G$31,'Game Board'!$F$8:$F$31,Y19,'Game Board'!$I$8:$I$31,Y18)+SUMIFS('Game Board'!$H$8:$H$31,'Game Board'!$I$8:$I$31,Y19,'Game Board'!$F$8:$F$31,Y18)</f>
        <v>0</v>
      </c>
      <c r="BC19" s="341">
        <f t="shared" si="2307"/>
        <v>0</v>
      </c>
      <c r="BD19" s="341">
        <f t="shared" si="2308"/>
        <v>0</v>
      </c>
      <c r="BE19" s="341">
        <f t="shared" ref="BE19" si="2532">IF(Y19&lt;&gt;"",SUMPRODUCT((AH16:AH19=AH19)*(BD16:BD19&gt;BD19)*1),0)</f>
        <v>0</v>
      </c>
      <c r="BF19" s="341">
        <f t="shared" ref="BF19" si="2533">IF(Y19&lt;&gt;"",SUMPRODUCT((BE16:BE19=BE19)*(BC16:BC19&gt;BC19)*1),0)</f>
        <v>0</v>
      </c>
      <c r="BG19" s="341">
        <f t="shared" si="2311"/>
        <v>0</v>
      </c>
      <c r="BH19" s="341">
        <f t="shared" ref="BH19" si="2534">IF(Y19&lt;&gt;"",SUMPRODUCT((BG16:BG19=BG19)*(BE16:BE19=BE19)*(BA16:BA19&gt;BA19)*1),0)</f>
        <v>0</v>
      </c>
      <c r="BI19" s="341">
        <f t="shared" si="392"/>
        <v>1</v>
      </c>
      <c r="BJ19" s="341">
        <f>SUMPRODUCT((BI16:BI19=BI19)*(A16:A19&gt;A19)*1)</f>
        <v>3</v>
      </c>
      <c r="BK19" s="341">
        <f t="shared" si="199"/>
        <v>4</v>
      </c>
      <c r="BL19" s="341" t="str">
        <f t="shared" si="200"/>
        <v>Israel</v>
      </c>
      <c r="BM19" s="341">
        <f t="shared" ca="1" si="201"/>
        <v>0</v>
      </c>
      <c r="BN19" s="341">
        <f ca="1">SUMPRODUCT((OFFSET('Game Board'!$G$8:$G$31,0,BN$1)&lt;&gt;"")*(OFFSET('Game Board'!$F$8:$F$31,0,BN$1)=$C19)*(OFFSET('Game Board'!$G$8:$G$31,0,BN$1)&gt;OFFSET('Game Board'!$H$8:$H$31,0,BN$1))*1)+SUMPRODUCT((OFFSET('Game Board'!$G$8:$G$31,0,BN$1)&lt;&gt;"")*(OFFSET('Game Board'!$I$8:$I$31,0,BN$1)=$C19)*(OFFSET('Game Board'!$H$8:$H$31,0,BN$1)&gt;OFFSET('Game Board'!$G$8:$G$31,0,BN$1))*1)</f>
        <v>0</v>
      </c>
      <c r="BO19" s="341">
        <f ca="1">SUMPRODUCT((OFFSET('Game Board'!$G$8:$G$31,0,BN$1)&lt;&gt;"")*(OFFSET('Game Board'!$F$8:$F$31,0,BN$1)=$C19)*(OFFSET('Game Board'!$G$8:$G$31,0,BN$1)=OFFSET('Game Board'!$H$8:$H$31,0,BN$1))*1)+SUMPRODUCT((OFFSET('Game Board'!$G$8:$G$31,0,BN$1)&lt;&gt;"")*(OFFSET('Game Board'!$I$8:$I$31,0,BN$1)=$C19)*(OFFSET('Game Board'!$G$8:$G$31,0,BN$1)=OFFSET('Game Board'!$H$8:$H$31,0,BN$1))*1)</f>
        <v>0</v>
      </c>
      <c r="BP19" s="341">
        <f ca="1">SUMPRODUCT((OFFSET('Game Board'!$G$8:$G$31,0,BN$1)&lt;&gt;"")*(OFFSET('Game Board'!$F$8:$F$31,0,BN$1)=$C19)*(OFFSET('Game Board'!$G$8:$G$31,0,BN$1)&lt;OFFSET('Game Board'!$H$8:$H$31,0,BN$1))*1)+SUMPRODUCT((OFFSET('Game Board'!$G$8:$G$31,0,BN$1)&lt;&gt;"")*(OFFSET('Game Board'!$I$8:$I$31,0,BN$1)=$C19)*(OFFSET('Game Board'!$H$8:$H$31,0,BN$1)&lt;OFFSET('Game Board'!$G$8:$G$31,0,BN$1))*1)</f>
        <v>0</v>
      </c>
      <c r="BQ19" s="341">
        <f ca="1">SUMIF(OFFSET('Game Board'!$F$8:$F$31,0,BN$1),$C19,OFFSET('Game Board'!$G$8:$G$31,0,BN$1))+SUMIF(OFFSET('Game Board'!$I$8:$I$31,0,BN$1),$C19,OFFSET('Game Board'!$H$8:$H$31,0,BN$1))</f>
        <v>0</v>
      </c>
      <c r="BR19" s="341">
        <f ca="1">SUMIF(OFFSET('Game Board'!$F$8:$F$31,0,BN$1),$C19,OFFSET('Game Board'!$H$8:$H$31,0,BN$1))+SUMIF(OFFSET('Game Board'!$I$8:$I$31,0,BN$1),$C19,OFFSET('Game Board'!$G$8:$G$31,0,BN$1))</f>
        <v>0</v>
      </c>
      <c r="BS19" s="341">
        <f t="shared" ca="1" si="202"/>
        <v>0</v>
      </c>
      <c r="BT19" s="341">
        <f t="shared" ca="1" si="203"/>
        <v>0</v>
      </c>
      <c r="BU19" s="341">
        <f t="shared" ca="1" si="204"/>
        <v>1</v>
      </c>
      <c r="BV19" s="341">
        <f>'Tournament Setup'!$F21</f>
        <v>0</v>
      </c>
      <c r="BW19" s="341">
        <f ca="1">RANK(BT19,BT16:BT19)</f>
        <v>1</v>
      </c>
      <c r="BX19" s="341">
        <f ca="1">SUMPRODUCT((BW16:BW19=BW19)*(BS16:BS19&gt;BS19)*1)</f>
        <v>0</v>
      </c>
      <c r="BY19" s="341">
        <f t="shared" ca="1" si="205"/>
        <v>1</v>
      </c>
      <c r="BZ19" s="341">
        <f ca="1">SUMPRODUCT((BW16:BW19=BW19)*(BS16:BS19=BS19)*(BQ16:BQ19&gt;BQ19)*1)</f>
        <v>0</v>
      </c>
      <c r="CA19" s="341">
        <f t="shared" ca="1" si="206"/>
        <v>1</v>
      </c>
      <c r="CB19" s="341">
        <f ca="1">RANK(CA19,CA16:CA19,1)+COUNTIF(CA16:CA19,CA19)-1</f>
        <v>4</v>
      </c>
      <c r="CC19" s="341">
        <v>4</v>
      </c>
      <c r="CD19" s="341" t="str">
        <f t="shared" ref="CD19" ca="1" si="2535">INDEX(BL16:BL19,MATCH(CC19,CB16:CB19,0),0)</f>
        <v>Israel</v>
      </c>
      <c r="CE19" s="341">
        <f ca="1">INDEX(CA16:CA19,MATCH(CD19,BL16:BL19,0),0)</f>
        <v>1</v>
      </c>
      <c r="CF19" s="341" t="str">
        <f t="shared" ca="1" si="2314"/>
        <v>Israel</v>
      </c>
      <c r="CG19" s="341" t="str">
        <f t="shared" ref="CG19" ca="1" si="2536">IF(AND(CG18&lt;&gt;"",CE19=2),CD19,"")</f>
        <v/>
      </c>
      <c r="CH19" s="341" t="str">
        <f t="shared" ref="CH19" ca="1" si="2537">IF(AND(CH18&lt;&gt;"",CE19=3),CD19,"")</f>
        <v/>
      </c>
      <c r="CI19" s="341">
        <f ca="1">SUMPRODUCT((OFFSET('Game Board'!$F$8:$F$31,0,BN$1)=CF19)*(OFFSET('Game Board'!$I$8:$I$31,0,BN$1)=CF16)*(OFFSET('Game Board'!$G$8:$G$31,0,BN$1)&gt;OFFSET('Game Board'!$H$8:$H$31,0,BN$1))*1)+SUMPRODUCT((OFFSET('Game Board'!$I$8:$I$31,0,BN$1)=CF19)*(OFFSET('Game Board'!$F$8:$F$31,0,BN$1)=CF16)*(OFFSET('Game Board'!$H$8:$H$31,0,BN$1)&gt;OFFSET('Game Board'!$G$8:$G$31,0,BN$1))*1)+SUMPRODUCT((OFFSET('Game Board'!$F$8:$F$31,0,BN$1)=CF19)*(OFFSET('Game Board'!$I$8:$I$31,0,BN$1)=CF17)*(OFFSET('Game Board'!$G$8:$G$31,0,BN$1)&gt;OFFSET('Game Board'!$H$8:$H$31,0,BN$1))*1)+SUMPRODUCT((OFFSET('Game Board'!$I$8:$I$31,0,BN$1)=CF19)*(OFFSET('Game Board'!$F$8:$F$31,0,BN$1)=CF17)*(OFFSET('Game Board'!$H$8:$H$31,0,BN$1)&gt;OFFSET('Game Board'!$G$8:$G$31,0,BN$1))*1)+SUMPRODUCT((OFFSET('Game Board'!$F$8:$F$31,0,BN$1)=CF19)*(OFFSET('Game Board'!$I$8:$I$31,0,BN$1)=CF18)*(OFFSET('Game Board'!$G$8:$G$31,0,BN$1)&gt;OFFSET('Game Board'!$H$8:$H$31,0,BN$1))*1)+SUMPRODUCT((OFFSET('Game Board'!$I$8:$I$31,0,BN$1)=CF19)*(OFFSET('Game Board'!$F$8:$F$31,0,BN$1)=CF18)*(OFFSET('Game Board'!$H$8:$H$31,0,BN$1)&gt;OFFSET('Game Board'!$G$8:$G$31,0,BN$1))*1)</f>
        <v>0</v>
      </c>
      <c r="CJ19" s="341">
        <f ca="1">SUMPRODUCT((OFFSET('Game Board'!$F$8:$F$31,0,BN$1)=CF19)*(OFFSET('Game Board'!$I$8:$I$31,0,BN$1)=CF16)*(OFFSET('Game Board'!$G$8:$G$31,0,BN$1)&gt;=OFFSET('Game Board'!$H$8:$H$31,0,BN$1))*1)+SUMPRODUCT((OFFSET('Game Board'!$I$8:$I$31,0,BN$1)=CF19)*(OFFSET('Game Board'!$F$8:$F$31,0,BN$1)=CF16)*(OFFSET('Game Board'!$G$8:$G$31,0,BN$1)=OFFSET('Game Board'!$H$8:$H$31,0,BN$1))*1)+SUMPRODUCT((OFFSET('Game Board'!$F$8:$F$31,0,BN$1)=CF19)*(OFFSET('Game Board'!$I$8:$I$31,0,BN$1)=CF17)*(OFFSET('Game Board'!$G$8:$G$31,0,BN$1)=OFFSET('Game Board'!$H$8:$H$31,0,BN$1))*1)+SUMPRODUCT((OFFSET('Game Board'!$I$8:$I$31,0,BN$1)=CF19)*(OFFSET('Game Board'!$F$8:$F$31,0,BN$1)=CF17)*(OFFSET('Game Board'!$G$8:$G$31,0,BN$1)=OFFSET('Game Board'!$H$8:$H$31,0,BN$1))*1)+SUMPRODUCT((OFFSET('Game Board'!$F$8:$F$31,0,BN$1)=CF19)*(OFFSET('Game Board'!$I$8:$I$31,0,BN$1)=CF18)*(OFFSET('Game Board'!$G$8:$G$31,0,BN$1)=OFFSET('Game Board'!$H$8:$H$31,0,BN$1))*1)+SUMPRODUCT((OFFSET('Game Board'!$I$8:$I$31,0,BN$1)=CF19)*(OFFSET('Game Board'!$F$8:$F$31,0,BN$1)=CF18)*(OFFSET('Game Board'!$G$8:$G$31,0,BN$1)=OFFSET('Game Board'!$H$8:$H$31,0,BN$1))*1)</f>
        <v>3</v>
      </c>
      <c r="CK19" s="341">
        <f ca="1">SUMPRODUCT((OFFSET('Game Board'!$F$8:$F$31,0,BN$1)=CF19)*(OFFSET('Game Board'!$I$8:$I$31,0,BN$1)=CF16)*(OFFSET('Game Board'!$G$8:$G$31,0,BN$1)&lt;OFFSET('Game Board'!$H$8:$H$31,0,BN$1))*1)+SUMPRODUCT((OFFSET('Game Board'!$I$8:$I$31,0,BN$1)=CF19)*(OFFSET('Game Board'!$F$8:$F$31,0,BN$1)=CF16)*(OFFSET('Game Board'!$H$8:$H$31,0,BN$1)&lt;OFFSET('Game Board'!$G$8:$G$31,0,BN$1))*1)+SUMPRODUCT((OFFSET('Game Board'!$F$8:$F$31,0,BN$1)=CF19)*(OFFSET('Game Board'!$I$8:$I$31,0,BN$1)=CF17)*(OFFSET('Game Board'!$G$8:$G$31,0,BN$1)&lt;OFFSET('Game Board'!$H$8:$H$31,0,BN$1))*1)+SUMPRODUCT((OFFSET('Game Board'!$I$8:$I$31,0,BN$1)=CF19)*(OFFSET('Game Board'!$F$8:$F$31,0,BN$1)=CF17)*(OFFSET('Game Board'!$H$8:$H$31,0,BN$1)&lt;OFFSET('Game Board'!$G$8:$G$31,0,BN$1))*1)+SUMPRODUCT((OFFSET('Game Board'!$F$8:$F$31,0,BN$1)=CF19)*(OFFSET('Game Board'!$I$8:$I$31,0,BN$1)=CF18)*(OFFSET('Game Board'!$G$8:$G$31,0,BN$1)&lt;OFFSET('Game Board'!$H$8:$H$31,0,BN$1))*1)+SUMPRODUCT((OFFSET('Game Board'!$I$8:$I$31,0,BN$1)=CF19)*(OFFSET('Game Board'!$F$8:$F$31,0,BN$1)=CF18)*(OFFSET('Game Board'!$H$8:$H$31,0,BN$1)&lt;OFFSET('Game Board'!$G$8:$G$31,0,BN$1))*1)</f>
        <v>0</v>
      </c>
      <c r="CL19" s="341">
        <f ca="1">SUMIFS(OFFSET('Game Board'!$G$8:$G$31,0,BN$1),OFFSET('Game Board'!$F$8:$F$31,0,BN$1),CF19,OFFSET('Game Board'!$I$8:$I$31,0,BN$1),CF16)+SUMIFS(OFFSET('Game Board'!$G$8:$G$31,0,BN$1),OFFSET('Game Board'!$F$8:$F$31,0,BN$1),CF19,OFFSET('Game Board'!$I$8:$I$31,0,BN$1),CF17)+SUMIFS(OFFSET('Game Board'!$G$8:$G$31,0,BN$1),OFFSET('Game Board'!$F$8:$F$31,0,BN$1),CF19,OFFSET('Game Board'!$I$8:$I$31,0,BN$1),CF18)+SUMIFS(OFFSET('Game Board'!$H$8:$H$31,0,BN$1),OFFSET('Game Board'!$I$8:$I$31,0,BN$1),CF19,OFFSET('Game Board'!$F$8:$F$31,0,BN$1),CF16)+SUMIFS(OFFSET('Game Board'!$H$8:$H$31,0,BN$1),OFFSET('Game Board'!$I$8:$I$31,0,BN$1),CF19,OFFSET('Game Board'!$F$8:$F$31,0,BN$1),CF17)+SUMIFS(OFFSET('Game Board'!$H$8:$H$31,0,BN$1),OFFSET('Game Board'!$I$8:$I$31,0,BN$1),CF19,OFFSET('Game Board'!$F$8:$F$31,0,BN$1),CF18)</f>
        <v>0</v>
      </c>
      <c r="CM19" s="341">
        <f ca="1">SUMIFS(OFFSET('Game Board'!$H$8:$H$31,0,BN$1),OFFSET('Game Board'!$F$8:$F$31,0,BN$1),CF19,OFFSET('Game Board'!$I$8:$I$31,0,BN$1),CF16)+SUMIFS(OFFSET('Game Board'!$H$8:$H$31,0,BN$1),OFFSET('Game Board'!$F$8:$F$31,0,BN$1),CF19,OFFSET('Game Board'!$I$8:$I$31,0,BN$1),CF17)+SUMIFS(OFFSET('Game Board'!$H$8:$H$31,0,BN$1),OFFSET('Game Board'!$F$8:$F$31,0,BN$1),CF19,OFFSET('Game Board'!$I$8:$I$31,0,BN$1),CF18)+SUMIFS(OFFSET('Game Board'!$G$8:$G$31,0,BN$1),OFFSET('Game Board'!$I$8:$I$31,0,BN$1),CF19,OFFSET('Game Board'!$F$8:$F$31,0,BN$1),CF16)+SUMIFS(OFFSET('Game Board'!$G$8:$G$31,0,BN$1),OFFSET('Game Board'!$I$8:$I$31,0,BN$1),CF19,OFFSET('Game Board'!$F$8:$F$31,0,BN$1),CF17)+SUMIFS(OFFSET('Game Board'!$G$8:$G$31,0,BN$1),OFFSET('Game Board'!$I$8:$I$31,0,BN$1),CF19,OFFSET('Game Board'!$F$8:$F$31,0,BN$1),CF18)</f>
        <v>0</v>
      </c>
      <c r="CN19" s="341">
        <f t="shared" ca="1" si="207"/>
        <v>0</v>
      </c>
      <c r="CO19" s="341">
        <f t="shared" ca="1" si="208"/>
        <v>3</v>
      </c>
      <c r="CP19" s="341">
        <f t="shared" ref="CP19" ca="1" si="2538">IF(CF19&lt;&gt;"",SUMPRODUCT((CE16:CE19=CE19)*(CO16:CO19&gt;CO19)*1),0)</f>
        <v>0</v>
      </c>
      <c r="CQ19" s="341">
        <f t="shared" ref="CQ19" ca="1" si="2539">IF(CF19&lt;&gt;"",SUMPRODUCT((CP16:CP19=CP19)*(CN16:CN19&gt;CN19)*1),0)</f>
        <v>0</v>
      </c>
      <c r="CR19" s="341">
        <f t="shared" ca="1" si="1"/>
        <v>0</v>
      </c>
      <c r="CS19" s="341">
        <f t="shared" ref="CS19" ca="1" si="2540">IF(CF19&lt;&gt;"",SUMPRODUCT((CR16:CR19=CR19)*(CP16:CP19=CP19)*(CL16:CL19&gt;CL19)*1),0)</f>
        <v>0</v>
      </c>
      <c r="CT19" s="341">
        <f t="shared" ca="1" si="209"/>
        <v>1</v>
      </c>
      <c r="CU19" s="341">
        <f ca="1">SUMPRODUCT((OFFSET('Game Board'!$F$8:$F$31,0,BN$1)=CG19)*(OFFSET('Game Board'!$I$8:$I$31,0,BN$1)=CG17)*(OFFSET('Game Board'!$G$8:$G$31,0,BN$1)&gt;OFFSET('Game Board'!$H$8:$H$31,0,BN$1))*1)+SUMPRODUCT((OFFSET('Game Board'!$I$8:$I$31,0,BN$1)=CG19)*(OFFSET('Game Board'!$F$8:$F$31,0,BN$1)=CG17)*(OFFSET('Game Board'!$H$8:$H$31,0,BN$1)&gt;OFFSET('Game Board'!$G$8:$G$31,0,BN$1))*1)+SUMPRODUCT((OFFSET('Game Board'!$F$8:$F$31,0,BN$1)=CG19)*(OFFSET('Game Board'!$I$8:$I$31,0,BN$1)=CG18)*(OFFSET('Game Board'!$G$8:$G$31,0,BN$1)&gt;OFFSET('Game Board'!$H$8:$H$31,0,BN$1))*1)+SUMPRODUCT((OFFSET('Game Board'!$I$8:$I$31,0,BN$1)=CG19)*(OFFSET('Game Board'!$F$8:$F$31,0,BN$1)=CG18)*(OFFSET('Game Board'!$H$8:$H$31,0,BN$1)&gt;OFFSET('Game Board'!$G$8:$G$31,0,BN$1))*1)</f>
        <v>0</v>
      </c>
      <c r="CV19" s="341">
        <f ca="1">SUMPRODUCT((OFFSET('Game Board'!$F$8:$F$31,0,BN$1)=CG19)*(OFFSET('Game Board'!$I$8:$I$31,0,BN$1)=CG17)*(OFFSET('Game Board'!$G$8:$G$31,0,BN$1)=OFFSET('Game Board'!$H$8:$H$31,0,BN$1))*1)+SUMPRODUCT((OFFSET('Game Board'!$I$8:$I$31,0,BN$1)=CG19)*(OFFSET('Game Board'!$F$8:$F$31,0,BN$1)=CG17)*(OFFSET('Game Board'!$G$8:$G$31,0,BN$1)=OFFSET('Game Board'!$H$8:$H$31,0,BN$1))*1)+SUMPRODUCT((OFFSET('Game Board'!$F$8:$F$31,0,BN$1)=CG19)*(OFFSET('Game Board'!$I$8:$I$31,0,BN$1)=CG18)*(OFFSET('Game Board'!$G$8:$G$31,0,BN$1)=OFFSET('Game Board'!$H$8:$H$31,0,BN$1))*1)+SUMPRODUCT((OFFSET('Game Board'!$I$8:$I$31,0,BN$1)=CG19)*(OFFSET('Game Board'!$F$8:$F$31,0,BN$1)=CG18)*(OFFSET('Game Board'!$G$8:$G$31,0,BN$1)=OFFSET('Game Board'!$H$8:$H$31,0,BN$1))*1)</f>
        <v>0</v>
      </c>
      <c r="CW19" s="341">
        <f ca="1">SUMPRODUCT((OFFSET('Game Board'!$F$8:$F$31,0,BN$1)=CG19)*(OFFSET('Game Board'!$I$8:$I$31,0,BN$1)=CG17)*(OFFSET('Game Board'!$G$8:$G$31,0,BN$1)&lt;OFFSET('Game Board'!$H$8:$H$31,0,BN$1))*1)+SUMPRODUCT((OFFSET('Game Board'!$I$8:$I$31,0,BN$1)=CG19)*(OFFSET('Game Board'!$F$8:$F$31,0,BN$1)=CG17)*(OFFSET('Game Board'!$H$8:$H$31,0,BN$1)&lt;OFFSET('Game Board'!$G$8:$G$31,0,BN$1))*1)+SUMPRODUCT((OFFSET('Game Board'!$F$8:$F$31,0,BN$1)=CG19)*(OFFSET('Game Board'!$I$8:$I$31,0,BN$1)=CG18)*(OFFSET('Game Board'!$G$8:$G$31,0,BN$1)&lt;OFFSET('Game Board'!$H$8:$H$31,0,BN$1))*1)+SUMPRODUCT((OFFSET('Game Board'!$I$8:$I$31,0,BN$1)=CG19)*(OFFSET('Game Board'!$F$8:$F$31,0,BN$1)=CG18)*(OFFSET('Game Board'!$H$8:$H$31,0,BN$1)&lt;OFFSET('Game Board'!$G$8:$G$31,0,BN$1))*1)</f>
        <v>0</v>
      </c>
      <c r="CX19" s="341">
        <f ca="1">SUMIFS(OFFSET('Game Board'!$G$8:$G$31,0,BN$1),OFFSET('Game Board'!$F$8:$F$31,0,BN$1),CG19,OFFSET('Game Board'!$I$8:$I$31,0,BN$1),CG17)+SUMIFS(OFFSET('Game Board'!$G$8:$G$31,0,BN$1),OFFSET('Game Board'!$F$8:$F$31,0,BN$1),CG19,OFFSET('Game Board'!$I$8:$I$31,0,BN$1),CG18)+SUMIFS(OFFSET('Game Board'!$H$8:$H$31,0,BN$1),OFFSET('Game Board'!$I$8:$I$31,0,BN$1),CG19,OFFSET('Game Board'!$F$8:$F$31,0,BN$1),CG17)+SUMIFS(OFFSET('Game Board'!$H$8:$H$31,0,BN$1),OFFSET('Game Board'!$I$8:$I$31,0,BN$1),CG19,OFFSET('Game Board'!$F$8:$F$31,0,BN$1),CG18)</f>
        <v>0</v>
      </c>
      <c r="CY19" s="341">
        <f ca="1">SUMIFS(OFFSET('Game Board'!$G$8:$G$31,0,BN$1),OFFSET('Game Board'!$F$8:$F$31,0,BN$1),CG19,OFFSET('Game Board'!$I$8:$I$31,0,BN$1),CG17)+SUMIFS(OFFSET('Game Board'!$G$8:$G$31,0,BN$1),OFFSET('Game Board'!$F$8:$F$31,0,BN$1),CG19,OFFSET('Game Board'!$I$8:$I$31,0,BN$1),CG18)+SUMIFS(OFFSET('Game Board'!$H$8:$H$31,0,BN$1),OFFSET('Game Board'!$I$8:$I$31,0,BN$1),CG19,OFFSET('Game Board'!$F$8:$F$31,0,BN$1),CG17)+SUMIFS(OFFSET('Game Board'!$H$8:$H$31,0,BN$1),OFFSET('Game Board'!$I$8:$I$31,0,BN$1),CG19,OFFSET('Game Board'!$F$8:$F$31,0,BN$1),CG18)</f>
        <v>0</v>
      </c>
      <c r="CZ19" s="341">
        <f t="shared" ca="1" si="210"/>
        <v>0</v>
      </c>
      <c r="DA19" s="341">
        <f t="shared" ca="1" si="211"/>
        <v>0</v>
      </c>
      <c r="DB19" s="341">
        <f t="shared" ref="DB19" ca="1" si="2541">IF(CG19&lt;&gt;"",SUMPRODUCT((CE16:CE19=CE19)*(DA16:DA19&gt;DA19)*1),0)</f>
        <v>0</v>
      </c>
      <c r="DC19" s="341">
        <f t="shared" ref="DC19" ca="1" si="2542">IF(CG19&lt;&gt;"",SUMPRODUCT((DB16:DB19=DB19)*(CZ16:CZ19&gt;CZ19)*1),0)</f>
        <v>0</v>
      </c>
      <c r="DD19" s="341">
        <f t="shared" ca="1" si="212"/>
        <v>0</v>
      </c>
      <c r="DE19" s="341">
        <f t="shared" ref="DE19" ca="1" si="2543">IF(CG19&lt;&gt;"",SUMPRODUCT((DD16:DD19=DD19)*(DB16:DB19=DB19)*(CX16:CX19&gt;CX19)*1),0)</f>
        <v>0</v>
      </c>
      <c r="DF19" s="341">
        <f t="shared" ca="1" si="213"/>
        <v>1</v>
      </c>
      <c r="DG19" s="341">
        <f ca="1">SUMPRODUCT((OFFSET('Game Board'!$F$8:$F$31,0,BN$1)=CH19)*(OFFSET('Game Board'!$I$8:$I$31,0,BN$1)=CH18)*(OFFSET('Game Board'!$G$8:$G$31,0,BN$1)&gt;OFFSET('Game Board'!$H$8:$H$31,0,BN$1))*1)+SUMPRODUCT((OFFSET('Game Board'!$I$8:$I$31,0,BN$1)=CH19)*(OFFSET('Game Board'!$F$8:$F$31,0,BN$1)=CH18)*(OFFSET('Game Board'!$H$8:$H$31,0,BN$1)&gt;OFFSET('Game Board'!$G$8:$G$31,0,BN$1))*1)</f>
        <v>0</v>
      </c>
      <c r="DH19" s="341">
        <f ca="1">SUMPRODUCT((OFFSET('Game Board'!$F$8:$F$31,0,BN$1)=CH19)*(OFFSET('Game Board'!$I$8:$I$31,0,BN$1)=CH18)*(OFFSET('Game Board'!$G$8:$G$31,0,BN$1)=OFFSET('Game Board'!$H$8:$H$31,0,BN$1))*1)+SUMPRODUCT((OFFSET('Game Board'!$I$8:$I$31,0,BN$1)=CH19)*(OFFSET('Game Board'!$F$8:$F$31,0,BN$1)=CH18)*(OFFSET('Game Board'!$H$8:$H$31,0,BN$1)=OFFSET('Game Board'!$G$8:$G$31,0,BN$1))*1)</f>
        <v>0</v>
      </c>
      <c r="DI19" s="341">
        <f ca="1">SUMPRODUCT((OFFSET('Game Board'!$F$8:$F$31,0,BN$1)=CH19)*(OFFSET('Game Board'!$I$8:$I$31,0,BN$1)=CH18)*(OFFSET('Game Board'!$G$8:$G$31,0,BN$1)&lt;OFFSET('Game Board'!$H$8:$H$31,0,BN$1))*1)+SUMPRODUCT((OFFSET('Game Board'!$I$8:$I$31,0,BN$1)=CH19)*(OFFSET('Game Board'!$F$8:$F$31,0,BN$1)=CH18)*(OFFSET('Game Board'!$H$8:$H$31,0,BN$1)&lt;OFFSET('Game Board'!$G$8:$G$31,0,BN$1))*1)</f>
        <v>0</v>
      </c>
      <c r="DJ19" s="341">
        <f ca="1">SUMIFS(OFFSET('Game Board'!$G$8:$G$31,0,BN$1),OFFSET('Game Board'!$F$8:$F$31,0,BN$1),CH19,OFFSET('Game Board'!$I$8:$I$31,0,BN$1),CH18)+SUMIFS(OFFSET('Game Board'!$H$8:$H$31,0,BN$1),OFFSET('Game Board'!$I$8:$I$31,0,BN$1),CH19,OFFSET('Game Board'!$F$8:$F$31,0,BN$1),CH18)</f>
        <v>0</v>
      </c>
      <c r="DK19" s="341">
        <f ca="1">SUMIFS(OFFSET('Game Board'!$G$8:$G$31,0,BN$1),OFFSET('Game Board'!$F$8:$F$31,0,BN$1),CH19,OFFSET('Game Board'!$I$8:$I$31,0,BN$1),CH18)+SUMIFS(OFFSET('Game Board'!$H$8:$H$31,0,BN$1),OFFSET('Game Board'!$I$8:$I$31,0,BN$1),CH19,OFFSET('Game Board'!$F$8:$F$31,0,BN$1),CH18)</f>
        <v>0</v>
      </c>
      <c r="DL19" s="341">
        <f t="shared" ca="1" si="2323"/>
        <v>0</v>
      </c>
      <c r="DM19" s="341">
        <f t="shared" ca="1" si="2324"/>
        <v>0</v>
      </c>
      <c r="DN19" s="341">
        <f t="shared" ref="DN19" ca="1" si="2544">IF(CH19&lt;&gt;"",SUMPRODUCT((CQ16:CQ19=CQ19)*(DM16:DM19&gt;DM19)*1),0)</f>
        <v>0</v>
      </c>
      <c r="DO19" s="341">
        <f t="shared" ref="DO19" ca="1" si="2545">IF(CH19&lt;&gt;"",SUMPRODUCT((DN16:DN19=DN19)*(DL16:DL19&gt;DL19)*1),0)</f>
        <v>0</v>
      </c>
      <c r="DP19" s="341">
        <f t="shared" ca="1" si="2327"/>
        <v>0</v>
      </c>
      <c r="DQ19" s="341">
        <f t="shared" ref="DQ19" ca="1" si="2546">IF(CH19&lt;&gt;"",SUMPRODUCT((DP16:DP19=DP19)*(DN16:DN19=DN19)*(DJ16:DJ19&gt;DJ19)*1),0)</f>
        <v>0</v>
      </c>
      <c r="DR19" s="341">
        <f t="shared" ca="1" si="395"/>
        <v>1</v>
      </c>
      <c r="DS19" s="341">
        <f t="shared" ref="DS19" ca="1" si="2547">SUMPRODUCT((DR16:DR19=DR19)*(BU16:BU19&gt;BU19)*1)</f>
        <v>3</v>
      </c>
      <c r="DT19" s="341">
        <f t="shared" ca="1" si="214"/>
        <v>4</v>
      </c>
      <c r="DU19" s="341" t="str">
        <f t="shared" si="215"/>
        <v>Israel</v>
      </c>
      <c r="DV19" s="341">
        <f t="shared" ca="1" si="216"/>
        <v>0</v>
      </c>
      <c r="DW19" s="341">
        <f ca="1">SUMPRODUCT((OFFSET('Game Board'!$G$8:$G$31,0,DW$1)&lt;&gt;"")*(OFFSET('Game Board'!$F$8:$F$31,0,DW$1)=$C19)*(OFFSET('Game Board'!$G$8:$G$31,0,DW$1)&gt;OFFSET('Game Board'!$H$8:$H$31,0,DW$1))*1)+SUMPRODUCT((OFFSET('Game Board'!$G$8:$G$31,0,DW$1)&lt;&gt;"")*(OFFSET('Game Board'!$I$8:$I$31,0,DW$1)=$C19)*(OFFSET('Game Board'!$H$8:$H$31,0,DW$1)&gt;OFFSET('Game Board'!$G$8:$G$31,0,DW$1))*1)</f>
        <v>0</v>
      </c>
      <c r="DX19" s="341">
        <f ca="1">SUMPRODUCT((OFFSET('Game Board'!$G$8:$G$31,0,DW$1)&lt;&gt;"")*(OFFSET('Game Board'!$F$8:$F$31,0,DW$1)=$C19)*(OFFSET('Game Board'!$G$8:$G$31,0,DW$1)=OFFSET('Game Board'!$H$8:$H$31,0,DW$1))*1)+SUMPRODUCT((OFFSET('Game Board'!$G$8:$G$31,0,DW$1)&lt;&gt;"")*(OFFSET('Game Board'!$I$8:$I$31,0,DW$1)=$C19)*(OFFSET('Game Board'!$G$8:$G$31,0,DW$1)=OFFSET('Game Board'!$H$8:$H$31,0,DW$1))*1)</f>
        <v>0</v>
      </c>
      <c r="DY19" s="341">
        <f ca="1">SUMPRODUCT((OFFSET('Game Board'!$G$8:$G$31,0,DW$1)&lt;&gt;"")*(OFFSET('Game Board'!$F$8:$F$31,0,DW$1)=$C19)*(OFFSET('Game Board'!$G$8:$G$31,0,DW$1)&lt;OFFSET('Game Board'!$H$8:$H$31,0,DW$1))*1)+SUMPRODUCT((OFFSET('Game Board'!$G$8:$G$31,0,DW$1)&lt;&gt;"")*(OFFSET('Game Board'!$I$8:$I$31,0,DW$1)=$C19)*(OFFSET('Game Board'!$H$8:$H$31,0,DW$1)&lt;OFFSET('Game Board'!$G$8:$G$31,0,DW$1))*1)</f>
        <v>0</v>
      </c>
      <c r="DZ19" s="341">
        <f ca="1">SUMIF(OFFSET('Game Board'!$F$8:$F$31,0,DW$1),$C19,OFFSET('Game Board'!$G$8:$G$31,0,DW$1))+SUMIF(OFFSET('Game Board'!$I$8:$I$31,0,DW$1),$C19,OFFSET('Game Board'!$H$8:$H$31,0,DW$1))</f>
        <v>0</v>
      </c>
      <c r="EA19" s="341">
        <f ca="1">SUMIF(OFFSET('Game Board'!$F$8:$F$31,0,DW$1),$C19,OFFSET('Game Board'!$H$8:$H$31,0,DW$1))+SUMIF(OFFSET('Game Board'!$I$8:$I$31,0,DW$1),$C19,OFFSET('Game Board'!$G$8:$G$31,0,DW$1))</f>
        <v>0</v>
      </c>
      <c r="EB19" s="341">
        <f t="shared" ca="1" si="217"/>
        <v>0</v>
      </c>
      <c r="EC19" s="341">
        <f t="shared" ca="1" si="218"/>
        <v>0</v>
      </c>
      <c r="ED19" s="341">
        <f t="shared" ca="1" si="219"/>
        <v>1</v>
      </c>
      <c r="EE19" s="341">
        <f>'Tournament Setup'!$F21</f>
        <v>0</v>
      </c>
      <c r="EF19" s="341">
        <f ca="1">RANK(EC19,EC16:EC19)</f>
        <v>1</v>
      </c>
      <c r="EG19" s="341">
        <f ca="1">SUMPRODUCT((EF16:EF19=EF19)*(EB16:EB19&gt;EB19)*1)</f>
        <v>0</v>
      </c>
      <c r="EH19" s="341">
        <f t="shared" ca="1" si="220"/>
        <v>1</v>
      </c>
      <c r="EI19" s="341">
        <f ca="1">SUMPRODUCT((EF16:EF19=EF19)*(EB16:EB19=EB19)*(DZ16:DZ19&gt;DZ19)*1)</f>
        <v>0</v>
      </c>
      <c r="EJ19" s="341">
        <f t="shared" ca="1" si="221"/>
        <v>1</v>
      </c>
      <c r="EK19" s="341">
        <f ca="1">RANK(EJ19,EJ16:EJ19,1)+COUNTIF(EJ16:EJ19,EJ19)-1</f>
        <v>4</v>
      </c>
      <c r="EL19" s="341">
        <v>4</v>
      </c>
      <c r="EM19" s="341" t="str">
        <f t="shared" ref="EM19" ca="1" si="2548">INDEX(DU16:DU19,MATCH(EL19,EK16:EK19,0),0)</f>
        <v>Israel</v>
      </c>
      <c r="EN19" s="341">
        <f ca="1">INDEX(EJ16:EJ19,MATCH(EM19,DU16:DU19,0),0)</f>
        <v>1</v>
      </c>
      <c r="EO19" s="341" t="str">
        <f t="shared" ca="1" si="2331"/>
        <v>Israel</v>
      </c>
      <c r="EP19" s="341" t="str">
        <f t="shared" ref="EP19" ca="1" si="2549">IF(AND(EP18&lt;&gt;"",EN19=2),EM19,"")</f>
        <v/>
      </c>
      <c r="EQ19" s="341" t="str">
        <f t="shared" ref="EQ19" ca="1" si="2550">IF(AND(EQ18&lt;&gt;"",EN19=3),EM19,"")</f>
        <v/>
      </c>
      <c r="ER19" s="341">
        <f ca="1">SUMPRODUCT((OFFSET('Game Board'!$F$8:$F$31,0,DW$1)=EO19)*(OFFSET('Game Board'!$I$8:$I$31,0,DW$1)=EO16)*(OFFSET('Game Board'!$G$8:$G$31,0,DW$1)&gt;OFFSET('Game Board'!$H$8:$H$31,0,DW$1))*1)+SUMPRODUCT((OFFSET('Game Board'!$I$8:$I$31,0,DW$1)=EO19)*(OFFSET('Game Board'!$F$8:$F$31,0,DW$1)=EO16)*(OFFSET('Game Board'!$H$8:$H$31,0,DW$1)&gt;OFFSET('Game Board'!$G$8:$G$31,0,DW$1))*1)+SUMPRODUCT((OFFSET('Game Board'!$F$8:$F$31,0,DW$1)=EO19)*(OFFSET('Game Board'!$I$8:$I$31,0,DW$1)=EO17)*(OFFSET('Game Board'!$G$8:$G$31,0,DW$1)&gt;OFFSET('Game Board'!$H$8:$H$31,0,DW$1))*1)+SUMPRODUCT((OFFSET('Game Board'!$I$8:$I$31,0,DW$1)=EO19)*(OFFSET('Game Board'!$F$8:$F$31,0,DW$1)=EO17)*(OFFSET('Game Board'!$H$8:$H$31,0,DW$1)&gt;OFFSET('Game Board'!$G$8:$G$31,0,DW$1))*1)+SUMPRODUCT((OFFSET('Game Board'!$F$8:$F$31,0,DW$1)=EO19)*(OFFSET('Game Board'!$I$8:$I$31,0,DW$1)=EO18)*(OFFSET('Game Board'!$G$8:$G$31,0,DW$1)&gt;OFFSET('Game Board'!$H$8:$H$31,0,DW$1))*1)+SUMPRODUCT((OFFSET('Game Board'!$I$8:$I$31,0,DW$1)=EO19)*(OFFSET('Game Board'!$F$8:$F$31,0,DW$1)=EO18)*(OFFSET('Game Board'!$H$8:$H$31,0,DW$1)&gt;OFFSET('Game Board'!$G$8:$G$31,0,DW$1))*1)</f>
        <v>0</v>
      </c>
      <c r="ES19" s="341">
        <f ca="1">SUMPRODUCT((OFFSET('Game Board'!$F$8:$F$31,0,DW$1)=EO19)*(OFFSET('Game Board'!$I$8:$I$31,0,DW$1)=EO16)*(OFFSET('Game Board'!$G$8:$G$31,0,DW$1)&gt;=OFFSET('Game Board'!$H$8:$H$31,0,DW$1))*1)+SUMPRODUCT((OFFSET('Game Board'!$I$8:$I$31,0,DW$1)=EO19)*(OFFSET('Game Board'!$F$8:$F$31,0,DW$1)=EO16)*(OFFSET('Game Board'!$G$8:$G$31,0,DW$1)=OFFSET('Game Board'!$H$8:$H$31,0,DW$1))*1)+SUMPRODUCT((OFFSET('Game Board'!$F$8:$F$31,0,DW$1)=EO19)*(OFFSET('Game Board'!$I$8:$I$31,0,DW$1)=EO17)*(OFFSET('Game Board'!$G$8:$G$31,0,DW$1)=OFFSET('Game Board'!$H$8:$H$31,0,DW$1))*1)+SUMPRODUCT((OFFSET('Game Board'!$I$8:$I$31,0,DW$1)=EO19)*(OFFSET('Game Board'!$F$8:$F$31,0,DW$1)=EO17)*(OFFSET('Game Board'!$G$8:$G$31,0,DW$1)=OFFSET('Game Board'!$H$8:$H$31,0,DW$1))*1)+SUMPRODUCT((OFFSET('Game Board'!$F$8:$F$31,0,DW$1)=EO19)*(OFFSET('Game Board'!$I$8:$I$31,0,DW$1)=EO18)*(OFFSET('Game Board'!$G$8:$G$31,0,DW$1)=OFFSET('Game Board'!$H$8:$H$31,0,DW$1))*1)+SUMPRODUCT((OFFSET('Game Board'!$I$8:$I$31,0,DW$1)=EO19)*(OFFSET('Game Board'!$F$8:$F$31,0,DW$1)=EO18)*(OFFSET('Game Board'!$G$8:$G$31,0,DW$1)=OFFSET('Game Board'!$H$8:$H$31,0,DW$1))*1)</f>
        <v>3</v>
      </c>
      <c r="ET19" s="341">
        <f ca="1">SUMPRODUCT((OFFSET('Game Board'!$F$8:$F$31,0,DW$1)=EO19)*(OFFSET('Game Board'!$I$8:$I$31,0,DW$1)=EO16)*(OFFSET('Game Board'!$G$8:$G$31,0,DW$1)&lt;OFFSET('Game Board'!$H$8:$H$31,0,DW$1))*1)+SUMPRODUCT((OFFSET('Game Board'!$I$8:$I$31,0,DW$1)=EO19)*(OFFSET('Game Board'!$F$8:$F$31,0,DW$1)=EO16)*(OFFSET('Game Board'!$H$8:$H$31,0,DW$1)&lt;OFFSET('Game Board'!$G$8:$G$31,0,DW$1))*1)+SUMPRODUCT((OFFSET('Game Board'!$F$8:$F$31,0,DW$1)=EO19)*(OFFSET('Game Board'!$I$8:$I$31,0,DW$1)=EO17)*(OFFSET('Game Board'!$G$8:$G$31,0,DW$1)&lt;OFFSET('Game Board'!$H$8:$H$31,0,DW$1))*1)+SUMPRODUCT((OFFSET('Game Board'!$I$8:$I$31,0,DW$1)=EO19)*(OFFSET('Game Board'!$F$8:$F$31,0,DW$1)=EO17)*(OFFSET('Game Board'!$H$8:$H$31,0,DW$1)&lt;OFFSET('Game Board'!$G$8:$G$31,0,DW$1))*1)+SUMPRODUCT((OFFSET('Game Board'!$F$8:$F$31,0,DW$1)=EO19)*(OFFSET('Game Board'!$I$8:$I$31,0,DW$1)=EO18)*(OFFSET('Game Board'!$G$8:$G$31,0,DW$1)&lt;OFFSET('Game Board'!$H$8:$H$31,0,DW$1))*1)+SUMPRODUCT((OFFSET('Game Board'!$I$8:$I$31,0,DW$1)=EO19)*(OFFSET('Game Board'!$F$8:$F$31,0,DW$1)=EO18)*(OFFSET('Game Board'!$H$8:$H$31,0,DW$1)&lt;OFFSET('Game Board'!$G$8:$G$31,0,DW$1))*1)</f>
        <v>0</v>
      </c>
      <c r="EU19" s="341">
        <f ca="1">SUMIFS(OFFSET('Game Board'!$G$8:$G$31,0,DW$1),OFFSET('Game Board'!$F$8:$F$31,0,DW$1),EO19,OFFSET('Game Board'!$I$8:$I$31,0,DW$1),EO16)+SUMIFS(OFFSET('Game Board'!$G$8:$G$31,0,DW$1),OFFSET('Game Board'!$F$8:$F$31,0,DW$1),EO19,OFFSET('Game Board'!$I$8:$I$31,0,DW$1),EO17)+SUMIFS(OFFSET('Game Board'!$G$8:$G$31,0,DW$1),OFFSET('Game Board'!$F$8:$F$31,0,DW$1),EO19,OFFSET('Game Board'!$I$8:$I$31,0,DW$1),EO18)+SUMIFS(OFFSET('Game Board'!$H$8:$H$31,0,DW$1),OFFSET('Game Board'!$I$8:$I$31,0,DW$1),EO19,OFFSET('Game Board'!$F$8:$F$31,0,DW$1),EO16)+SUMIFS(OFFSET('Game Board'!$H$8:$H$31,0,DW$1),OFFSET('Game Board'!$I$8:$I$31,0,DW$1),EO19,OFFSET('Game Board'!$F$8:$F$31,0,DW$1),EO17)+SUMIFS(OFFSET('Game Board'!$H$8:$H$31,0,DW$1),OFFSET('Game Board'!$I$8:$I$31,0,DW$1),EO19,OFFSET('Game Board'!$F$8:$F$31,0,DW$1),EO18)</f>
        <v>0</v>
      </c>
      <c r="EV19" s="341">
        <f ca="1">SUMIFS(OFFSET('Game Board'!$H$8:$H$31,0,DW$1),OFFSET('Game Board'!$F$8:$F$31,0,DW$1),EO19,OFFSET('Game Board'!$I$8:$I$31,0,DW$1),EO16)+SUMIFS(OFFSET('Game Board'!$H$8:$H$31,0,DW$1),OFFSET('Game Board'!$F$8:$F$31,0,DW$1),EO19,OFFSET('Game Board'!$I$8:$I$31,0,DW$1),EO17)+SUMIFS(OFFSET('Game Board'!$H$8:$H$31,0,DW$1),OFFSET('Game Board'!$F$8:$F$31,0,DW$1),EO19,OFFSET('Game Board'!$I$8:$I$31,0,DW$1),EO18)+SUMIFS(OFFSET('Game Board'!$G$8:$G$31,0,DW$1),OFFSET('Game Board'!$I$8:$I$31,0,DW$1),EO19,OFFSET('Game Board'!$F$8:$F$31,0,DW$1),EO16)+SUMIFS(OFFSET('Game Board'!$G$8:$G$31,0,DW$1),OFFSET('Game Board'!$I$8:$I$31,0,DW$1),EO19,OFFSET('Game Board'!$F$8:$F$31,0,DW$1),EO17)+SUMIFS(OFFSET('Game Board'!$G$8:$G$31,0,DW$1),OFFSET('Game Board'!$I$8:$I$31,0,DW$1),EO19,OFFSET('Game Board'!$F$8:$F$31,0,DW$1),EO18)</f>
        <v>0</v>
      </c>
      <c r="EW19" s="341">
        <f t="shared" ca="1" si="222"/>
        <v>0</v>
      </c>
      <c r="EX19" s="341">
        <f t="shared" ca="1" si="223"/>
        <v>3</v>
      </c>
      <c r="EY19" s="341">
        <f t="shared" ref="EY19" ca="1" si="2551">IF(EO19&lt;&gt;"",SUMPRODUCT((EN16:EN19=EN19)*(EX16:EX19&gt;EX19)*1),0)</f>
        <v>0</v>
      </c>
      <c r="EZ19" s="341">
        <f t="shared" ref="EZ19" ca="1" si="2552">IF(EO19&lt;&gt;"",SUMPRODUCT((EY16:EY19=EY19)*(EW16:EW19&gt;EW19)*1),0)</f>
        <v>0</v>
      </c>
      <c r="FA19" s="341">
        <f t="shared" ca="1" si="2"/>
        <v>0</v>
      </c>
      <c r="FB19" s="341">
        <f t="shared" ref="FB19" ca="1" si="2553">IF(EO19&lt;&gt;"",SUMPRODUCT((FA16:FA19=FA19)*(EY16:EY19=EY19)*(EU16:EU19&gt;EU19)*1),0)</f>
        <v>0</v>
      </c>
      <c r="FC19" s="341">
        <f t="shared" ca="1" si="224"/>
        <v>1</v>
      </c>
      <c r="FD19" s="341">
        <f ca="1">SUMPRODUCT((OFFSET('Game Board'!$F$8:$F$31,0,DW$1)=EP19)*(OFFSET('Game Board'!$I$8:$I$31,0,DW$1)=EP17)*(OFFSET('Game Board'!$G$8:$G$31,0,DW$1)&gt;OFFSET('Game Board'!$H$8:$H$31,0,DW$1))*1)+SUMPRODUCT((OFFSET('Game Board'!$I$8:$I$31,0,DW$1)=EP19)*(OFFSET('Game Board'!$F$8:$F$31,0,DW$1)=EP17)*(OFFSET('Game Board'!$H$8:$H$31,0,DW$1)&gt;OFFSET('Game Board'!$G$8:$G$31,0,DW$1))*1)+SUMPRODUCT((OFFSET('Game Board'!$F$8:$F$31,0,DW$1)=EP19)*(OFFSET('Game Board'!$I$8:$I$31,0,DW$1)=EP18)*(OFFSET('Game Board'!$G$8:$G$31,0,DW$1)&gt;OFFSET('Game Board'!$H$8:$H$31,0,DW$1))*1)+SUMPRODUCT((OFFSET('Game Board'!$I$8:$I$31,0,DW$1)=EP19)*(OFFSET('Game Board'!$F$8:$F$31,0,DW$1)=EP18)*(OFFSET('Game Board'!$H$8:$H$31,0,DW$1)&gt;OFFSET('Game Board'!$G$8:$G$31,0,DW$1))*1)</f>
        <v>0</v>
      </c>
      <c r="FE19" s="341">
        <f ca="1">SUMPRODUCT((OFFSET('Game Board'!$F$8:$F$31,0,DW$1)=EP19)*(OFFSET('Game Board'!$I$8:$I$31,0,DW$1)=EP17)*(OFFSET('Game Board'!$G$8:$G$31,0,DW$1)=OFFSET('Game Board'!$H$8:$H$31,0,DW$1))*1)+SUMPRODUCT((OFFSET('Game Board'!$I$8:$I$31,0,DW$1)=EP19)*(OFFSET('Game Board'!$F$8:$F$31,0,DW$1)=EP17)*(OFFSET('Game Board'!$G$8:$G$31,0,DW$1)=OFFSET('Game Board'!$H$8:$H$31,0,DW$1))*1)+SUMPRODUCT((OFFSET('Game Board'!$F$8:$F$31,0,DW$1)=EP19)*(OFFSET('Game Board'!$I$8:$I$31,0,DW$1)=EP18)*(OFFSET('Game Board'!$G$8:$G$31,0,DW$1)=OFFSET('Game Board'!$H$8:$H$31,0,DW$1))*1)+SUMPRODUCT((OFFSET('Game Board'!$I$8:$I$31,0,DW$1)=EP19)*(OFFSET('Game Board'!$F$8:$F$31,0,DW$1)=EP18)*(OFFSET('Game Board'!$G$8:$G$31,0,DW$1)=OFFSET('Game Board'!$H$8:$H$31,0,DW$1))*1)</f>
        <v>0</v>
      </c>
      <c r="FF19" s="341">
        <f ca="1">SUMPRODUCT((OFFSET('Game Board'!$F$8:$F$31,0,DW$1)=EP19)*(OFFSET('Game Board'!$I$8:$I$31,0,DW$1)=EP17)*(OFFSET('Game Board'!$G$8:$G$31,0,DW$1)&lt;OFFSET('Game Board'!$H$8:$H$31,0,DW$1))*1)+SUMPRODUCT((OFFSET('Game Board'!$I$8:$I$31,0,DW$1)=EP19)*(OFFSET('Game Board'!$F$8:$F$31,0,DW$1)=EP17)*(OFFSET('Game Board'!$H$8:$H$31,0,DW$1)&lt;OFFSET('Game Board'!$G$8:$G$31,0,DW$1))*1)+SUMPRODUCT((OFFSET('Game Board'!$F$8:$F$31,0,DW$1)=EP19)*(OFFSET('Game Board'!$I$8:$I$31,0,DW$1)=EP18)*(OFFSET('Game Board'!$G$8:$G$31,0,DW$1)&lt;OFFSET('Game Board'!$H$8:$H$31,0,DW$1))*1)+SUMPRODUCT((OFFSET('Game Board'!$I$8:$I$31,0,DW$1)=EP19)*(OFFSET('Game Board'!$F$8:$F$31,0,DW$1)=EP18)*(OFFSET('Game Board'!$H$8:$H$31,0,DW$1)&lt;OFFSET('Game Board'!$G$8:$G$31,0,DW$1))*1)</f>
        <v>0</v>
      </c>
      <c r="FG19" s="341">
        <f ca="1">SUMIFS(OFFSET('Game Board'!$G$8:$G$31,0,DW$1),OFFSET('Game Board'!$F$8:$F$31,0,DW$1),EP19,OFFSET('Game Board'!$I$8:$I$31,0,DW$1),EP17)+SUMIFS(OFFSET('Game Board'!$G$8:$G$31,0,DW$1),OFFSET('Game Board'!$F$8:$F$31,0,DW$1),EP19,OFFSET('Game Board'!$I$8:$I$31,0,DW$1),EP18)+SUMIFS(OFFSET('Game Board'!$H$8:$H$31,0,DW$1),OFFSET('Game Board'!$I$8:$I$31,0,DW$1),EP19,OFFSET('Game Board'!$F$8:$F$31,0,DW$1),EP17)+SUMIFS(OFFSET('Game Board'!$H$8:$H$31,0,DW$1),OFFSET('Game Board'!$I$8:$I$31,0,DW$1),EP19,OFFSET('Game Board'!$F$8:$F$31,0,DW$1),EP18)</f>
        <v>0</v>
      </c>
      <c r="FH19" s="341">
        <f ca="1">SUMIFS(OFFSET('Game Board'!$G$8:$G$31,0,DW$1),OFFSET('Game Board'!$F$8:$F$31,0,DW$1),EP19,OFFSET('Game Board'!$I$8:$I$31,0,DW$1),EP17)+SUMIFS(OFFSET('Game Board'!$G$8:$G$31,0,DW$1),OFFSET('Game Board'!$F$8:$F$31,0,DW$1),EP19,OFFSET('Game Board'!$I$8:$I$31,0,DW$1),EP18)+SUMIFS(OFFSET('Game Board'!$H$8:$H$31,0,DW$1),OFFSET('Game Board'!$I$8:$I$31,0,DW$1),EP19,OFFSET('Game Board'!$F$8:$F$31,0,DW$1),EP17)+SUMIFS(OFFSET('Game Board'!$H$8:$H$31,0,DW$1),OFFSET('Game Board'!$I$8:$I$31,0,DW$1),EP19,OFFSET('Game Board'!$F$8:$F$31,0,DW$1),EP18)</f>
        <v>0</v>
      </c>
      <c r="FI19" s="341">
        <f t="shared" ca="1" si="225"/>
        <v>0</v>
      </c>
      <c r="FJ19" s="341">
        <f t="shared" ca="1" si="226"/>
        <v>0</v>
      </c>
      <c r="FK19" s="341">
        <f t="shared" ref="FK19" ca="1" si="2554">IF(EP19&lt;&gt;"",SUMPRODUCT((EN16:EN19=EN19)*(FJ16:FJ19&gt;FJ19)*1),0)</f>
        <v>0</v>
      </c>
      <c r="FL19" s="341">
        <f t="shared" ref="FL19" ca="1" si="2555">IF(EP19&lt;&gt;"",SUMPRODUCT((FK16:FK19=FK19)*(FI16:FI19&gt;FI19)*1),0)</f>
        <v>0</v>
      </c>
      <c r="FM19" s="341">
        <f t="shared" ca="1" si="227"/>
        <v>0</v>
      </c>
      <c r="FN19" s="341">
        <f t="shared" ref="FN19" ca="1" si="2556">IF(EP19&lt;&gt;"",SUMPRODUCT((FM16:FM19=FM19)*(FK16:FK19=FK19)*(FG16:FG19&gt;FG19)*1),0)</f>
        <v>0</v>
      </c>
      <c r="FO19" s="341">
        <f t="shared" ca="1" si="228"/>
        <v>1</v>
      </c>
      <c r="FP19" s="341">
        <f ca="1">SUMPRODUCT((OFFSET('Game Board'!$F$8:$F$31,0,DW$1)=EQ19)*(OFFSET('Game Board'!$I$8:$I$31,0,DW$1)=EQ18)*(OFFSET('Game Board'!$G$8:$G$31,0,DW$1)&gt;OFFSET('Game Board'!$H$8:$H$31,0,DW$1))*1)+SUMPRODUCT((OFFSET('Game Board'!$I$8:$I$31,0,DW$1)=EQ19)*(OFFSET('Game Board'!$F$8:$F$31,0,DW$1)=EQ18)*(OFFSET('Game Board'!$H$8:$H$31,0,DW$1)&gt;OFFSET('Game Board'!$G$8:$G$31,0,DW$1))*1)</f>
        <v>0</v>
      </c>
      <c r="FQ19" s="341">
        <f ca="1">SUMPRODUCT((OFFSET('Game Board'!$F$8:$F$31,0,DW$1)=EQ19)*(OFFSET('Game Board'!$I$8:$I$31,0,DW$1)=EQ18)*(OFFSET('Game Board'!$G$8:$G$31,0,DW$1)=OFFSET('Game Board'!$H$8:$H$31,0,DW$1))*1)+SUMPRODUCT((OFFSET('Game Board'!$I$8:$I$31,0,DW$1)=EQ19)*(OFFSET('Game Board'!$F$8:$F$31,0,DW$1)=EQ18)*(OFFSET('Game Board'!$H$8:$H$31,0,DW$1)=OFFSET('Game Board'!$G$8:$G$31,0,DW$1))*1)</f>
        <v>0</v>
      </c>
      <c r="FR19" s="341">
        <f ca="1">SUMPRODUCT((OFFSET('Game Board'!$F$8:$F$31,0,DW$1)=EQ19)*(OFFSET('Game Board'!$I$8:$I$31,0,DW$1)=EQ18)*(OFFSET('Game Board'!$G$8:$G$31,0,DW$1)&lt;OFFSET('Game Board'!$H$8:$H$31,0,DW$1))*1)+SUMPRODUCT((OFFSET('Game Board'!$I$8:$I$31,0,DW$1)=EQ19)*(OFFSET('Game Board'!$F$8:$F$31,0,DW$1)=EQ18)*(OFFSET('Game Board'!$H$8:$H$31,0,DW$1)&lt;OFFSET('Game Board'!$G$8:$G$31,0,DW$1))*1)</f>
        <v>0</v>
      </c>
      <c r="FS19" s="341">
        <f ca="1">SUMIFS(OFFSET('Game Board'!$G$8:$G$31,0,DW$1),OFFSET('Game Board'!$F$8:$F$31,0,DW$1),EQ19,OFFSET('Game Board'!$I$8:$I$31,0,DW$1),EQ18)+SUMIFS(OFFSET('Game Board'!$H$8:$H$31,0,DW$1),OFFSET('Game Board'!$I$8:$I$31,0,DW$1),EQ19,OFFSET('Game Board'!$F$8:$F$31,0,DW$1),EQ18)</f>
        <v>0</v>
      </c>
      <c r="FT19" s="341">
        <f ca="1">SUMIFS(OFFSET('Game Board'!$G$8:$G$31,0,DW$1),OFFSET('Game Board'!$F$8:$F$31,0,DW$1),EQ19,OFFSET('Game Board'!$I$8:$I$31,0,DW$1),EQ18)+SUMIFS(OFFSET('Game Board'!$H$8:$H$31,0,DW$1),OFFSET('Game Board'!$I$8:$I$31,0,DW$1),EQ19,OFFSET('Game Board'!$F$8:$F$31,0,DW$1),EQ18)</f>
        <v>0</v>
      </c>
      <c r="FU19" s="341">
        <f t="shared" ca="1" si="2340"/>
        <v>0</v>
      </c>
      <c r="FV19" s="341">
        <f t="shared" ca="1" si="2341"/>
        <v>0</v>
      </c>
      <c r="FW19" s="341">
        <f t="shared" ref="FW19" ca="1" si="2557">IF(EQ19&lt;&gt;"",SUMPRODUCT((EZ16:EZ19=EZ19)*(FV16:FV19&gt;FV19)*1),0)</f>
        <v>0</v>
      </c>
      <c r="FX19" s="341">
        <f t="shared" ref="FX19" ca="1" si="2558">IF(EQ19&lt;&gt;"",SUMPRODUCT((FW16:FW19=FW19)*(FU16:FU19&gt;FU19)*1),0)</f>
        <v>0</v>
      </c>
      <c r="FY19" s="341">
        <f t="shared" ca="1" si="2344"/>
        <v>0</v>
      </c>
      <c r="FZ19" s="341">
        <f t="shared" ref="FZ19" ca="1" si="2559">IF(EQ19&lt;&gt;"",SUMPRODUCT((FY16:FY19=FY19)*(FW16:FW19=FW19)*(FS16:FS19&gt;FS19)*1),0)</f>
        <v>0</v>
      </c>
      <c r="GA19" s="341">
        <f t="shared" ca="1" si="398"/>
        <v>1</v>
      </c>
      <c r="GB19" s="341">
        <f t="shared" ref="GB19" ca="1" si="2560">SUMPRODUCT((GA16:GA19=GA19)*(ED16:ED19&gt;ED19)*1)</f>
        <v>3</v>
      </c>
      <c r="GC19" s="341">
        <f t="shared" ca="1" si="229"/>
        <v>4</v>
      </c>
      <c r="GD19" s="341" t="str">
        <f t="shared" si="230"/>
        <v>Israel</v>
      </c>
      <c r="GE19" s="341">
        <f t="shared" ca="1" si="3"/>
        <v>0</v>
      </c>
      <c r="GF19" s="341">
        <f ca="1">SUMPRODUCT((OFFSET('Game Board'!$G$8:$G$31,0,GF$1)&lt;&gt;"")*(OFFSET('Game Board'!$F$8:$F$31,0,GF$1)=$C19)*(OFFSET('Game Board'!$G$8:$G$31,0,GF$1)&gt;OFFSET('Game Board'!$H$8:$H$31,0,GF$1))*1)+SUMPRODUCT((OFFSET('Game Board'!$G$8:$G$31,0,GF$1)&lt;&gt;"")*(OFFSET('Game Board'!$I$8:$I$31,0,GF$1)=$C19)*(OFFSET('Game Board'!$H$8:$H$31,0,GF$1)&gt;OFFSET('Game Board'!$G$8:$G$31,0,GF$1))*1)</f>
        <v>0</v>
      </c>
      <c r="GG19" s="341">
        <f ca="1">SUMPRODUCT((OFFSET('Game Board'!$G$8:$G$31,0,GF$1)&lt;&gt;"")*(OFFSET('Game Board'!$F$8:$F$31,0,GF$1)=$C19)*(OFFSET('Game Board'!$G$8:$G$31,0,GF$1)=OFFSET('Game Board'!$H$8:$H$31,0,GF$1))*1)+SUMPRODUCT((OFFSET('Game Board'!$G$8:$G$31,0,GF$1)&lt;&gt;"")*(OFFSET('Game Board'!$I$8:$I$31,0,GF$1)=$C19)*(OFFSET('Game Board'!$G$8:$G$31,0,GF$1)=OFFSET('Game Board'!$H$8:$H$31,0,GF$1))*1)</f>
        <v>0</v>
      </c>
      <c r="GH19" s="341">
        <f ca="1">SUMPRODUCT((OFFSET('Game Board'!$G$8:$G$31,0,GF$1)&lt;&gt;"")*(OFFSET('Game Board'!$F$8:$F$31,0,GF$1)=$C19)*(OFFSET('Game Board'!$G$8:$G$31,0,GF$1)&lt;OFFSET('Game Board'!$H$8:$H$31,0,GF$1))*1)+SUMPRODUCT((OFFSET('Game Board'!$G$8:$G$31,0,GF$1)&lt;&gt;"")*(OFFSET('Game Board'!$I$8:$I$31,0,GF$1)=$C19)*(OFFSET('Game Board'!$H$8:$H$31,0,GF$1)&lt;OFFSET('Game Board'!$G$8:$G$31,0,GF$1))*1)</f>
        <v>0</v>
      </c>
      <c r="GI19" s="341">
        <f ca="1">SUMIF(OFFSET('Game Board'!$F$8:$F$31,0,GF$1),$C19,OFFSET('Game Board'!$G$8:$G$31,0,GF$1))+SUMIF(OFFSET('Game Board'!$I$8:$I$31,0,GF$1),$C19,OFFSET('Game Board'!$H$8:$H$31,0,GF$1))</f>
        <v>0</v>
      </c>
      <c r="GJ19" s="341">
        <f ca="1">SUMIF(OFFSET('Game Board'!$F$8:$F$31,0,GF$1),$C19,OFFSET('Game Board'!$H$8:$H$31,0,GF$1))+SUMIF(OFFSET('Game Board'!$I$8:$I$31,0,GF$1),$C19,OFFSET('Game Board'!$G$8:$G$31,0,GF$1))</f>
        <v>0</v>
      </c>
      <c r="GK19" s="341">
        <f t="shared" ca="1" si="4"/>
        <v>0</v>
      </c>
      <c r="GL19" s="341">
        <f t="shared" ca="1" si="5"/>
        <v>0</v>
      </c>
      <c r="GM19" s="341">
        <f t="shared" ca="1" si="231"/>
        <v>1</v>
      </c>
      <c r="GN19" s="341">
        <f>'Tournament Setup'!$F21</f>
        <v>0</v>
      </c>
      <c r="GO19" s="341">
        <f t="shared" ref="GO19" ca="1" si="2561">RANK(GL19,GL16:GL19)</f>
        <v>1</v>
      </c>
      <c r="GP19" s="341">
        <f t="shared" ref="GP19" ca="1" si="2562">SUMPRODUCT((GO16:GO19=GO19)*(GK16:GK19&gt;GK19)*1)</f>
        <v>0</v>
      </c>
      <c r="GQ19" s="341">
        <f t="shared" ca="1" si="8"/>
        <v>1</v>
      </c>
      <c r="GR19" s="341">
        <f t="shared" ref="GR19" ca="1" si="2563">SUMPRODUCT((GO16:GO19=GO19)*(GK16:GK19=GK19)*(GI16:GI19&gt;GI19)*1)</f>
        <v>0</v>
      </c>
      <c r="GS19" s="341">
        <f t="shared" ca="1" si="10"/>
        <v>1</v>
      </c>
      <c r="GT19" s="341">
        <f t="shared" ref="GT19" ca="1" si="2564">RANK(GS19,GS16:GS19,1)+COUNTIF(GS16:GS19,GS19)-1</f>
        <v>4</v>
      </c>
      <c r="GU19" s="341">
        <v>4</v>
      </c>
      <c r="GV19" s="341" t="str">
        <f t="shared" ref="GV19" ca="1" si="2565">INDEX(GD16:GD19,MATCH(GU19,GT16:GT19,0),0)</f>
        <v>Israel</v>
      </c>
      <c r="GW19" s="341">
        <f t="shared" ref="GW19" ca="1" si="2566">INDEX(GS16:GS19,MATCH(GV19,GD16:GD19,0),0)</f>
        <v>1</v>
      </c>
      <c r="GX19" s="341" t="str">
        <f t="shared" ca="1" si="2353"/>
        <v>Israel</v>
      </c>
      <c r="GY19" s="341" t="str">
        <f t="shared" ref="GY19" ca="1" si="2567">IF(AND(GY18&lt;&gt;"",GW19=2),GV19,"")</f>
        <v/>
      </c>
      <c r="GZ19" s="341" t="str">
        <f t="shared" ref="GZ19" ca="1" si="2568">IF(AND(GZ18&lt;&gt;"",GW19=3),GV19,"")</f>
        <v/>
      </c>
      <c r="HA19" s="341">
        <f ca="1">SUMPRODUCT((OFFSET('Game Board'!$F$8:$F$31,0,GF$1)=GX19)*(OFFSET('Game Board'!$I$8:$I$31,0,GF$1)=GX16)*(OFFSET('Game Board'!$G$8:$G$31,0,GF$1)&gt;OFFSET('Game Board'!$H$8:$H$31,0,GF$1))*1)+SUMPRODUCT((OFFSET('Game Board'!$I$8:$I$31,0,GF$1)=GX19)*(OFFSET('Game Board'!$F$8:$F$31,0,GF$1)=GX16)*(OFFSET('Game Board'!$H$8:$H$31,0,GF$1)&gt;OFFSET('Game Board'!$G$8:$G$31,0,GF$1))*1)+SUMPRODUCT((OFFSET('Game Board'!$F$8:$F$31,0,GF$1)=GX19)*(OFFSET('Game Board'!$I$8:$I$31,0,GF$1)=GX17)*(OFFSET('Game Board'!$G$8:$G$31,0,GF$1)&gt;OFFSET('Game Board'!$H$8:$H$31,0,GF$1))*1)+SUMPRODUCT((OFFSET('Game Board'!$I$8:$I$31,0,GF$1)=GX19)*(OFFSET('Game Board'!$F$8:$F$31,0,GF$1)=GX17)*(OFFSET('Game Board'!$H$8:$H$31,0,GF$1)&gt;OFFSET('Game Board'!$G$8:$G$31,0,GF$1))*1)+SUMPRODUCT((OFFSET('Game Board'!$F$8:$F$31,0,GF$1)=GX19)*(OFFSET('Game Board'!$I$8:$I$31,0,GF$1)=GX18)*(OFFSET('Game Board'!$G$8:$G$31,0,GF$1)&gt;OFFSET('Game Board'!$H$8:$H$31,0,GF$1))*1)+SUMPRODUCT((OFFSET('Game Board'!$I$8:$I$31,0,GF$1)=GX19)*(OFFSET('Game Board'!$F$8:$F$31,0,GF$1)=GX18)*(OFFSET('Game Board'!$H$8:$H$31,0,GF$1)&gt;OFFSET('Game Board'!$G$8:$G$31,0,GF$1))*1)</f>
        <v>0</v>
      </c>
      <c r="HB19" s="341">
        <f ca="1">SUMPRODUCT((OFFSET('Game Board'!$F$8:$F$31,0,GF$1)=GX19)*(OFFSET('Game Board'!$I$8:$I$31,0,GF$1)=GX16)*(OFFSET('Game Board'!$G$8:$G$31,0,GF$1)&gt;=OFFSET('Game Board'!$H$8:$H$31,0,GF$1))*1)+SUMPRODUCT((OFFSET('Game Board'!$I$8:$I$31,0,GF$1)=GX19)*(OFFSET('Game Board'!$F$8:$F$31,0,GF$1)=GX16)*(OFFSET('Game Board'!$G$8:$G$31,0,GF$1)=OFFSET('Game Board'!$H$8:$H$31,0,GF$1))*1)+SUMPRODUCT((OFFSET('Game Board'!$F$8:$F$31,0,GF$1)=GX19)*(OFFSET('Game Board'!$I$8:$I$31,0,GF$1)=GX17)*(OFFSET('Game Board'!$G$8:$G$31,0,GF$1)=OFFSET('Game Board'!$H$8:$H$31,0,GF$1))*1)+SUMPRODUCT((OFFSET('Game Board'!$I$8:$I$31,0,GF$1)=GX19)*(OFFSET('Game Board'!$F$8:$F$31,0,GF$1)=GX17)*(OFFSET('Game Board'!$G$8:$G$31,0,GF$1)=OFFSET('Game Board'!$H$8:$H$31,0,GF$1))*1)+SUMPRODUCT((OFFSET('Game Board'!$F$8:$F$31,0,GF$1)=GX19)*(OFFSET('Game Board'!$I$8:$I$31,0,GF$1)=GX18)*(OFFSET('Game Board'!$G$8:$G$31,0,GF$1)=OFFSET('Game Board'!$H$8:$H$31,0,GF$1))*1)+SUMPRODUCT((OFFSET('Game Board'!$I$8:$I$31,0,GF$1)=GX19)*(OFFSET('Game Board'!$F$8:$F$31,0,GF$1)=GX18)*(OFFSET('Game Board'!$G$8:$G$31,0,GF$1)=OFFSET('Game Board'!$H$8:$H$31,0,GF$1))*1)</f>
        <v>3</v>
      </c>
      <c r="HC19" s="341">
        <f ca="1">SUMPRODUCT((OFFSET('Game Board'!$F$8:$F$31,0,GF$1)=GX19)*(OFFSET('Game Board'!$I$8:$I$31,0,GF$1)=GX16)*(OFFSET('Game Board'!$G$8:$G$31,0,GF$1)&lt;OFFSET('Game Board'!$H$8:$H$31,0,GF$1))*1)+SUMPRODUCT((OFFSET('Game Board'!$I$8:$I$31,0,GF$1)=GX19)*(OFFSET('Game Board'!$F$8:$F$31,0,GF$1)=GX16)*(OFFSET('Game Board'!$H$8:$H$31,0,GF$1)&lt;OFFSET('Game Board'!$G$8:$G$31,0,GF$1))*1)+SUMPRODUCT((OFFSET('Game Board'!$F$8:$F$31,0,GF$1)=GX19)*(OFFSET('Game Board'!$I$8:$I$31,0,GF$1)=GX17)*(OFFSET('Game Board'!$G$8:$G$31,0,GF$1)&lt;OFFSET('Game Board'!$H$8:$H$31,0,GF$1))*1)+SUMPRODUCT((OFFSET('Game Board'!$I$8:$I$31,0,GF$1)=GX19)*(OFFSET('Game Board'!$F$8:$F$31,0,GF$1)=GX17)*(OFFSET('Game Board'!$H$8:$H$31,0,GF$1)&lt;OFFSET('Game Board'!$G$8:$G$31,0,GF$1))*1)+SUMPRODUCT((OFFSET('Game Board'!$F$8:$F$31,0,GF$1)=GX19)*(OFFSET('Game Board'!$I$8:$I$31,0,GF$1)=GX18)*(OFFSET('Game Board'!$G$8:$G$31,0,GF$1)&lt;OFFSET('Game Board'!$H$8:$H$31,0,GF$1))*1)+SUMPRODUCT((OFFSET('Game Board'!$I$8:$I$31,0,GF$1)=GX19)*(OFFSET('Game Board'!$F$8:$F$31,0,GF$1)=GX18)*(OFFSET('Game Board'!$H$8:$H$31,0,GF$1)&lt;OFFSET('Game Board'!$G$8:$G$31,0,GF$1))*1)</f>
        <v>0</v>
      </c>
      <c r="HD19" s="341">
        <f ca="1">SUMIFS(OFFSET('Game Board'!$G$8:$G$31,0,GF$1),OFFSET('Game Board'!$F$8:$F$31,0,GF$1),GX19,OFFSET('Game Board'!$I$8:$I$31,0,GF$1),GX16)+SUMIFS(OFFSET('Game Board'!$G$8:$G$31,0,GF$1),OFFSET('Game Board'!$F$8:$F$31,0,GF$1),GX19,OFFSET('Game Board'!$I$8:$I$31,0,GF$1),GX17)+SUMIFS(OFFSET('Game Board'!$G$8:$G$31,0,GF$1),OFFSET('Game Board'!$F$8:$F$31,0,GF$1),GX19,OFFSET('Game Board'!$I$8:$I$31,0,GF$1),GX18)+SUMIFS(OFFSET('Game Board'!$H$8:$H$31,0,GF$1),OFFSET('Game Board'!$I$8:$I$31,0,GF$1),GX19,OFFSET('Game Board'!$F$8:$F$31,0,GF$1),GX16)+SUMIFS(OFFSET('Game Board'!$H$8:$H$31,0,GF$1),OFFSET('Game Board'!$I$8:$I$31,0,GF$1),GX19,OFFSET('Game Board'!$F$8:$F$31,0,GF$1),GX17)+SUMIFS(OFFSET('Game Board'!$H$8:$H$31,0,GF$1),OFFSET('Game Board'!$I$8:$I$31,0,GF$1),GX19,OFFSET('Game Board'!$F$8:$F$31,0,GF$1),GX18)</f>
        <v>0</v>
      </c>
      <c r="HE19" s="341">
        <f ca="1">SUMIFS(OFFSET('Game Board'!$H$8:$H$31,0,GF$1),OFFSET('Game Board'!$F$8:$F$31,0,GF$1),GX19,OFFSET('Game Board'!$I$8:$I$31,0,GF$1),GX16)+SUMIFS(OFFSET('Game Board'!$H$8:$H$31,0,GF$1),OFFSET('Game Board'!$F$8:$F$31,0,GF$1),GX19,OFFSET('Game Board'!$I$8:$I$31,0,GF$1),GX17)+SUMIFS(OFFSET('Game Board'!$H$8:$H$31,0,GF$1),OFFSET('Game Board'!$F$8:$F$31,0,GF$1),GX19,OFFSET('Game Board'!$I$8:$I$31,0,GF$1),GX18)+SUMIFS(OFFSET('Game Board'!$G$8:$G$31,0,GF$1),OFFSET('Game Board'!$I$8:$I$31,0,GF$1),GX19,OFFSET('Game Board'!$F$8:$F$31,0,GF$1),GX16)+SUMIFS(OFFSET('Game Board'!$G$8:$G$31,0,GF$1),OFFSET('Game Board'!$I$8:$I$31,0,GF$1),GX19,OFFSET('Game Board'!$F$8:$F$31,0,GF$1),GX17)+SUMIFS(OFFSET('Game Board'!$G$8:$G$31,0,GF$1),OFFSET('Game Board'!$I$8:$I$31,0,GF$1),GX19,OFFSET('Game Board'!$F$8:$F$31,0,GF$1),GX18)</f>
        <v>0</v>
      </c>
      <c r="HF19" s="341">
        <f t="shared" ca="1" si="15"/>
        <v>0</v>
      </c>
      <c r="HG19" s="341">
        <f t="shared" ca="1" si="16"/>
        <v>3</v>
      </c>
      <c r="HH19" s="341">
        <f t="shared" ref="HH19" ca="1" si="2569">IF(GX19&lt;&gt;"",SUMPRODUCT((GW16:GW19=GW19)*(HG16:HG19&gt;HG19)*1),0)</f>
        <v>0</v>
      </c>
      <c r="HI19" s="341">
        <f t="shared" ref="HI19" ca="1" si="2570">IF(GX19&lt;&gt;"",SUMPRODUCT((HH16:HH19=HH19)*(HF16:HF19&gt;HF19)*1),0)</f>
        <v>0</v>
      </c>
      <c r="HJ19" s="341">
        <f t="shared" ca="1" si="19"/>
        <v>0</v>
      </c>
      <c r="HK19" s="341">
        <f t="shared" ref="HK19" ca="1" si="2571">IF(GX19&lt;&gt;"",SUMPRODUCT((HJ16:HJ19=HJ19)*(HH16:HH19=HH19)*(HD16:HD19&gt;HD19)*1),0)</f>
        <v>0</v>
      </c>
      <c r="HL19" s="341">
        <f t="shared" ca="1" si="21"/>
        <v>1</v>
      </c>
      <c r="HM19" s="341">
        <f ca="1">SUMPRODUCT((OFFSET('Game Board'!$F$8:$F$31,0,GF$1)=GY19)*(OFFSET('Game Board'!$I$8:$I$31,0,GF$1)=GY17)*(OFFSET('Game Board'!$G$8:$G$31,0,GF$1)&gt;OFFSET('Game Board'!$H$8:$H$31,0,GF$1))*1)+SUMPRODUCT((OFFSET('Game Board'!$I$8:$I$31,0,GF$1)=GY19)*(OFFSET('Game Board'!$F$8:$F$31,0,GF$1)=GY17)*(OFFSET('Game Board'!$H$8:$H$31,0,GF$1)&gt;OFFSET('Game Board'!$G$8:$G$31,0,GF$1))*1)+SUMPRODUCT((OFFSET('Game Board'!$F$8:$F$31,0,GF$1)=GY19)*(OFFSET('Game Board'!$I$8:$I$31,0,GF$1)=GY18)*(OFFSET('Game Board'!$G$8:$G$31,0,GF$1)&gt;OFFSET('Game Board'!$H$8:$H$31,0,GF$1))*1)+SUMPRODUCT((OFFSET('Game Board'!$I$8:$I$31,0,GF$1)=GY19)*(OFFSET('Game Board'!$F$8:$F$31,0,GF$1)=GY18)*(OFFSET('Game Board'!$H$8:$H$31,0,GF$1)&gt;OFFSET('Game Board'!$G$8:$G$31,0,GF$1))*1)</f>
        <v>0</v>
      </c>
      <c r="HN19" s="341">
        <f ca="1">SUMPRODUCT((OFFSET('Game Board'!$F$8:$F$31,0,GF$1)=GY19)*(OFFSET('Game Board'!$I$8:$I$31,0,GF$1)=GY17)*(OFFSET('Game Board'!$G$8:$G$31,0,GF$1)=OFFSET('Game Board'!$H$8:$H$31,0,GF$1))*1)+SUMPRODUCT((OFFSET('Game Board'!$I$8:$I$31,0,GF$1)=GY19)*(OFFSET('Game Board'!$F$8:$F$31,0,GF$1)=GY17)*(OFFSET('Game Board'!$G$8:$G$31,0,GF$1)=OFFSET('Game Board'!$H$8:$H$31,0,GF$1))*1)+SUMPRODUCT((OFFSET('Game Board'!$F$8:$F$31,0,GF$1)=GY19)*(OFFSET('Game Board'!$I$8:$I$31,0,GF$1)=GY18)*(OFFSET('Game Board'!$G$8:$G$31,0,GF$1)=OFFSET('Game Board'!$H$8:$H$31,0,GF$1))*1)+SUMPRODUCT((OFFSET('Game Board'!$I$8:$I$31,0,GF$1)=GY19)*(OFFSET('Game Board'!$F$8:$F$31,0,GF$1)=GY18)*(OFFSET('Game Board'!$G$8:$G$31,0,GF$1)=OFFSET('Game Board'!$H$8:$H$31,0,GF$1))*1)</f>
        <v>0</v>
      </c>
      <c r="HO19" s="341">
        <f ca="1">SUMPRODUCT((OFFSET('Game Board'!$F$8:$F$31,0,GF$1)=GY19)*(OFFSET('Game Board'!$I$8:$I$31,0,GF$1)=GY17)*(OFFSET('Game Board'!$G$8:$G$31,0,GF$1)&lt;OFFSET('Game Board'!$H$8:$H$31,0,GF$1))*1)+SUMPRODUCT((OFFSET('Game Board'!$I$8:$I$31,0,GF$1)=GY19)*(OFFSET('Game Board'!$F$8:$F$31,0,GF$1)=GY17)*(OFFSET('Game Board'!$H$8:$H$31,0,GF$1)&lt;OFFSET('Game Board'!$G$8:$G$31,0,GF$1))*1)+SUMPRODUCT((OFFSET('Game Board'!$F$8:$F$31,0,GF$1)=GY19)*(OFFSET('Game Board'!$I$8:$I$31,0,GF$1)=GY18)*(OFFSET('Game Board'!$G$8:$G$31,0,GF$1)&lt;OFFSET('Game Board'!$H$8:$H$31,0,GF$1))*1)+SUMPRODUCT((OFFSET('Game Board'!$I$8:$I$31,0,GF$1)=GY19)*(OFFSET('Game Board'!$F$8:$F$31,0,GF$1)=GY18)*(OFFSET('Game Board'!$H$8:$H$31,0,GF$1)&lt;OFFSET('Game Board'!$G$8:$G$31,0,GF$1))*1)</f>
        <v>0</v>
      </c>
      <c r="HP19" s="341">
        <f ca="1">SUMIFS(OFFSET('Game Board'!$G$8:$G$31,0,GF$1),OFFSET('Game Board'!$F$8:$F$31,0,GF$1),GY19,OFFSET('Game Board'!$I$8:$I$31,0,GF$1),GY17)+SUMIFS(OFFSET('Game Board'!$G$8:$G$31,0,GF$1),OFFSET('Game Board'!$F$8:$F$31,0,GF$1),GY19,OFFSET('Game Board'!$I$8:$I$31,0,GF$1),GY18)+SUMIFS(OFFSET('Game Board'!$H$8:$H$31,0,GF$1),OFFSET('Game Board'!$I$8:$I$31,0,GF$1),GY19,OFFSET('Game Board'!$F$8:$F$31,0,GF$1),GY17)+SUMIFS(OFFSET('Game Board'!$H$8:$H$31,0,GF$1),OFFSET('Game Board'!$I$8:$I$31,0,GF$1),GY19,OFFSET('Game Board'!$F$8:$F$31,0,GF$1),GY18)</f>
        <v>0</v>
      </c>
      <c r="HQ19" s="341">
        <f ca="1">SUMIFS(OFFSET('Game Board'!$G$8:$G$31,0,GF$1),OFFSET('Game Board'!$F$8:$F$31,0,GF$1),GY19,OFFSET('Game Board'!$I$8:$I$31,0,GF$1),GY17)+SUMIFS(OFFSET('Game Board'!$G$8:$G$31,0,GF$1),OFFSET('Game Board'!$F$8:$F$31,0,GF$1),GY19,OFFSET('Game Board'!$I$8:$I$31,0,GF$1),GY18)+SUMIFS(OFFSET('Game Board'!$H$8:$H$31,0,GF$1),OFFSET('Game Board'!$I$8:$I$31,0,GF$1),GY19,OFFSET('Game Board'!$F$8:$F$31,0,GF$1),GY17)+SUMIFS(OFFSET('Game Board'!$H$8:$H$31,0,GF$1),OFFSET('Game Board'!$I$8:$I$31,0,GF$1),GY19,OFFSET('Game Board'!$F$8:$F$31,0,GF$1),GY18)</f>
        <v>0</v>
      </c>
      <c r="HR19" s="341">
        <f t="shared" ca="1" si="243"/>
        <v>0</v>
      </c>
      <c r="HS19" s="341">
        <f t="shared" ca="1" si="244"/>
        <v>0</v>
      </c>
      <c r="HT19" s="341">
        <f t="shared" ref="HT19" ca="1" si="2572">IF(GY19&lt;&gt;"",SUMPRODUCT((GW16:GW19=GW19)*(HS16:HS19&gt;HS19)*1),0)</f>
        <v>0</v>
      </c>
      <c r="HU19" s="341">
        <f t="shared" ref="HU19" ca="1" si="2573">IF(GY19&lt;&gt;"",SUMPRODUCT((HT16:HT19=HT19)*(HR16:HR19&gt;HR19)*1),0)</f>
        <v>0</v>
      </c>
      <c r="HV19" s="341">
        <f t="shared" ca="1" si="247"/>
        <v>0</v>
      </c>
      <c r="HW19" s="341">
        <f t="shared" ref="HW19" ca="1" si="2574">IF(GY19&lt;&gt;"",SUMPRODUCT((HV16:HV19=HV19)*(HT16:HT19=HT19)*(HP16:HP19&gt;HP19)*1),0)</f>
        <v>0</v>
      </c>
      <c r="HX19" s="341">
        <f t="shared" ca="1" si="22"/>
        <v>1</v>
      </c>
      <c r="HY19" s="341">
        <f ca="1">SUMPRODUCT((OFFSET('Game Board'!$F$8:$F$31,0,GF$1)=GZ19)*(OFFSET('Game Board'!$I$8:$I$31,0,GF$1)=GZ18)*(OFFSET('Game Board'!$G$8:$G$31,0,GF$1)&gt;OFFSET('Game Board'!$H$8:$H$31,0,GF$1))*1)+SUMPRODUCT((OFFSET('Game Board'!$I$8:$I$31,0,GF$1)=GZ19)*(OFFSET('Game Board'!$F$8:$F$31,0,GF$1)=GZ18)*(OFFSET('Game Board'!$H$8:$H$31,0,GF$1)&gt;OFFSET('Game Board'!$G$8:$G$31,0,GF$1))*1)</f>
        <v>0</v>
      </c>
      <c r="HZ19" s="341">
        <f ca="1">SUMPRODUCT((OFFSET('Game Board'!$F$8:$F$31,0,GF$1)=GZ19)*(OFFSET('Game Board'!$I$8:$I$31,0,GF$1)=GZ18)*(OFFSET('Game Board'!$G$8:$G$31,0,GF$1)=OFFSET('Game Board'!$H$8:$H$31,0,GF$1))*1)+SUMPRODUCT((OFFSET('Game Board'!$I$8:$I$31,0,GF$1)=GZ19)*(OFFSET('Game Board'!$F$8:$F$31,0,GF$1)=GZ18)*(OFFSET('Game Board'!$H$8:$H$31,0,GF$1)=OFFSET('Game Board'!$G$8:$G$31,0,GF$1))*1)</f>
        <v>0</v>
      </c>
      <c r="IA19" s="341">
        <f ca="1">SUMPRODUCT((OFFSET('Game Board'!$F$8:$F$31,0,GF$1)=GZ19)*(OFFSET('Game Board'!$I$8:$I$31,0,GF$1)=GZ18)*(OFFSET('Game Board'!$G$8:$G$31,0,GF$1)&lt;OFFSET('Game Board'!$H$8:$H$31,0,GF$1))*1)+SUMPRODUCT((OFFSET('Game Board'!$I$8:$I$31,0,GF$1)=GZ19)*(OFFSET('Game Board'!$F$8:$F$31,0,GF$1)=GZ18)*(OFFSET('Game Board'!$H$8:$H$31,0,GF$1)&lt;OFFSET('Game Board'!$G$8:$G$31,0,GF$1))*1)</f>
        <v>0</v>
      </c>
      <c r="IB19" s="341">
        <f ca="1">SUMIFS(OFFSET('Game Board'!$G$8:$G$31,0,GF$1),OFFSET('Game Board'!$F$8:$F$31,0,GF$1),GZ19,OFFSET('Game Board'!$I$8:$I$31,0,GF$1),GZ18)+SUMIFS(OFFSET('Game Board'!$H$8:$H$31,0,GF$1),OFFSET('Game Board'!$I$8:$I$31,0,GF$1),GZ19,OFFSET('Game Board'!$F$8:$F$31,0,GF$1),GZ18)</f>
        <v>0</v>
      </c>
      <c r="IC19" s="341">
        <f ca="1">SUMIFS(OFFSET('Game Board'!$G$8:$G$31,0,GF$1),OFFSET('Game Board'!$F$8:$F$31,0,GF$1),GZ19,OFFSET('Game Board'!$I$8:$I$31,0,GF$1),GZ18)+SUMIFS(OFFSET('Game Board'!$H$8:$H$31,0,GF$1),OFFSET('Game Board'!$I$8:$I$31,0,GF$1),GZ19,OFFSET('Game Board'!$F$8:$F$31,0,GF$1),GZ18)</f>
        <v>0</v>
      </c>
      <c r="ID19" s="341">
        <f t="shared" ca="1" si="2362"/>
        <v>0</v>
      </c>
      <c r="IE19" s="341">
        <f t="shared" ca="1" si="2363"/>
        <v>0</v>
      </c>
      <c r="IF19" s="341">
        <f t="shared" ref="IF19" ca="1" si="2575">IF(GZ19&lt;&gt;"",SUMPRODUCT((HI16:HI19=HI19)*(IE16:IE19&gt;IE19)*1),0)</f>
        <v>0</v>
      </c>
      <c r="IG19" s="341">
        <f t="shared" ref="IG19" ca="1" si="2576">IF(GZ19&lt;&gt;"",SUMPRODUCT((IF16:IF19=IF19)*(ID16:ID19&gt;ID19)*1),0)</f>
        <v>0</v>
      </c>
      <c r="IH19" s="341">
        <f t="shared" ca="1" si="2366"/>
        <v>0</v>
      </c>
      <c r="II19" s="341">
        <f t="shared" ref="II19" ca="1" si="2577">IF(GZ19&lt;&gt;"",SUMPRODUCT((IH16:IH19=IH19)*(IF16:IF19=IF19)*(IB16:IB19&gt;IB19)*1),0)</f>
        <v>0</v>
      </c>
      <c r="IJ19" s="341">
        <f t="shared" ca="1" si="23"/>
        <v>1</v>
      </c>
      <c r="IK19" s="341">
        <f t="shared" ref="IK19" ca="1" si="2578">SUMPRODUCT((IJ16:IJ19=IJ19)*(GM16:GM19&gt;GM19)*1)</f>
        <v>3</v>
      </c>
      <c r="IL19" s="341">
        <f t="shared" ca="1" si="25"/>
        <v>4</v>
      </c>
      <c r="IM19" s="341" t="str">
        <f t="shared" si="250"/>
        <v>Israel</v>
      </c>
      <c r="IN19" s="341">
        <f t="shared" ca="1" si="26"/>
        <v>0</v>
      </c>
      <c r="IO19" s="341">
        <f ca="1">SUMPRODUCT((OFFSET('Game Board'!$G$8:$G$31,0,IO$1)&lt;&gt;"")*(OFFSET('Game Board'!$F$8:$F$31,0,IO$1)=$C19)*(OFFSET('Game Board'!$G$8:$G$31,0,IO$1)&gt;OFFSET('Game Board'!$H$8:$H$31,0,IO$1))*1)+SUMPRODUCT((OFFSET('Game Board'!$G$8:$G$31,0,IO$1)&lt;&gt;"")*(OFFSET('Game Board'!$I$8:$I$31,0,IO$1)=$C19)*(OFFSET('Game Board'!$H$8:$H$31,0,IO$1)&gt;OFFSET('Game Board'!$G$8:$G$31,0,IO$1))*1)</f>
        <v>0</v>
      </c>
      <c r="IP19" s="341">
        <f ca="1">SUMPRODUCT((OFFSET('Game Board'!$G$8:$G$31,0,IO$1)&lt;&gt;"")*(OFFSET('Game Board'!$F$8:$F$31,0,IO$1)=$C19)*(OFFSET('Game Board'!$G$8:$G$31,0,IO$1)=OFFSET('Game Board'!$H$8:$H$31,0,IO$1))*1)+SUMPRODUCT((OFFSET('Game Board'!$G$8:$G$31,0,IO$1)&lt;&gt;"")*(OFFSET('Game Board'!$I$8:$I$31,0,IO$1)=$C19)*(OFFSET('Game Board'!$G$8:$G$31,0,IO$1)=OFFSET('Game Board'!$H$8:$H$31,0,IO$1))*1)</f>
        <v>0</v>
      </c>
      <c r="IQ19" s="341">
        <f ca="1">SUMPRODUCT((OFFSET('Game Board'!$G$8:$G$31,0,IO$1)&lt;&gt;"")*(OFFSET('Game Board'!$F$8:$F$31,0,IO$1)=$C19)*(OFFSET('Game Board'!$G$8:$G$31,0,IO$1)&lt;OFFSET('Game Board'!$H$8:$H$31,0,IO$1))*1)+SUMPRODUCT((OFFSET('Game Board'!$G$8:$G$31,0,IO$1)&lt;&gt;"")*(OFFSET('Game Board'!$I$8:$I$31,0,IO$1)=$C19)*(OFFSET('Game Board'!$H$8:$H$31,0,IO$1)&lt;OFFSET('Game Board'!$G$8:$G$31,0,IO$1))*1)</f>
        <v>0</v>
      </c>
      <c r="IR19" s="341">
        <f ca="1">SUMIF(OFFSET('Game Board'!$F$8:$F$31,0,IO$1),$C19,OFFSET('Game Board'!$G$8:$G$31,0,IO$1))+SUMIF(OFFSET('Game Board'!$I$8:$I$31,0,IO$1),$C19,OFFSET('Game Board'!$H$8:$H$31,0,IO$1))</f>
        <v>0</v>
      </c>
      <c r="IS19" s="341">
        <f ca="1">SUMIF(OFFSET('Game Board'!$F$8:$F$31,0,IO$1),$C19,OFFSET('Game Board'!$H$8:$H$31,0,IO$1))+SUMIF(OFFSET('Game Board'!$I$8:$I$31,0,IO$1),$C19,OFFSET('Game Board'!$G$8:$G$31,0,IO$1))</f>
        <v>0</v>
      </c>
      <c r="IT19" s="341">
        <f t="shared" ca="1" si="27"/>
        <v>0</v>
      </c>
      <c r="IU19" s="341">
        <f t="shared" ca="1" si="28"/>
        <v>0</v>
      </c>
      <c r="IV19" s="341">
        <f t="shared" ca="1" si="251"/>
        <v>1</v>
      </c>
      <c r="IW19" s="341">
        <f>'Tournament Setup'!$F21</f>
        <v>0</v>
      </c>
      <c r="IX19" s="341">
        <f t="shared" ref="IX19" ca="1" si="2579">RANK(IU19,IU16:IU19)</f>
        <v>1</v>
      </c>
      <c r="IY19" s="341">
        <f t="shared" ref="IY19" ca="1" si="2580">SUMPRODUCT((IX16:IX19=IX19)*(IT16:IT19&gt;IT19)*1)</f>
        <v>0</v>
      </c>
      <c r="IZ19" s="341">
        <f t="shared" ca="1" si="31"/>
        <v>1</v>
      </c>
      <c r="JA19" s="341">
        <f t="shared" ref="JA19" ca="1" si="2581">SUMPRODUCT((IX16:IX19=IX19)*(IT16:IT19=IT19)*(IR16:IR19&gt;IR19)*1)</f>
        <v>0</v>
      </c>
      <c r="JB19" s="341">
        <f t="shared" ca="1" si="33"/>
        <v>1</v>
      </c>
      <c r="JC19" s="341">
        <f t="shared" ref="JC19" ca="1" si="2582">RANK(JB19,JB16:JB19,1)+COUNTIF(JB16:JB19,JB19)-1</f>
        <v>4</v>
      </c>
      <c r="JD19" s="341">
        <v>4</v>
      </c>
      <c r="JE19" s="341" t="str">
        <f t="shared" ref="JE19" ca="1" si="2583">INDEX(IM16:IM19,MATCH(JD19,JC16:JC19,0),0)</f>
        <v>Israel</v>
      </c>
      <c r="JF19" s="341">
        <f t="shared" ref="JF19" ca="1" si="2584">INDEX(JB16:JB19,MATCH(JE19,IM16:IM19,0),0)</f>
        <v>1</v>
      </c>
      <c r="JG19" s="341" t="str">
        <f t="shared" ca="1" si="2375"/>
        <v>Israel</v>
      </c>
      <c r="JH19" s="341" t="str">
        <f t="shared" ref="JH19" ca="1" si="2585">IF(AND(JH18&lt;&gt;"",JF19=2),JE19,"")</f>
        <v/>
      </c>
      <c r="JI19" s="341" t="str">
        <f t="shared" ref="JI19" ca="1" si="2586">IF(AND(JI18&lt;&gt;"",JF19=3),JE19,"")</f>
        <v/>
      </c>
      <c r="JJ19" s="341">
        <f ca="1">SUMPRODUCT((OFFSET('Game Board'!$F$8:$F$31,0,IO$1)=JG19)*(OFFSET('Game Board'!$I$8:$I$31,0,IO$1)=JG16)*(OFFSET('Game Board'!$G$8:$G$31,0,IO$1)&gt;OFFSET('Game Board'!$H$8:$H$31,0,IO$1))*1)+SUMPRODUCT((OFFSET('Game Board'!$I$8:$I$31,0,IO$1)=JG19)*(OFFSET('Game Board'!$F$8:$F$31,0,IO$1)=JG16)*(OFFSET('Game Board'!$H$8:$H$31,0,IO$1)&gt;OFFSET('Game Board'!$G$8:$G$31,0,IO$1))*1)+SUMPRODUCT((OFFSET('Game Board'!$F$8:$F$31,0,IO$1)=JG19)*(OFFSET('Game Board'!$I$8:$I$31,0,IO$1)=JG17)*(OFFSET('Game Board'!$G$8:$G$31,0,IO$1)&gt;OFFSET('Game Board'!$H$8:$H$31,0,IO$1))*1)+SUMPRODUCT((OFFSET('Game Board'!$I$8:$I$31,0,IO$1)=JG19)*(OFFSET('Game Board'!$F$8:$F$31,0,IO$1)=JG17)*(OFFSET('Game Board'!$H$8:$H$31,0,IO$1)&gt;OFFSET('Game Board'!$G$8:$G$31,0,IO$1))*1)+SUMPRODUCT((OFFSET('Game Board'!$F$8:$F$31,0,IO$1)=JG19)*(OFFSET('Game Board'!$I$8:$I$31,0,IO$1)=JG18)*(OFFSET('Game Board'!$G$8:$G$31,0,IO$1)&gt;OFFSET('Game Board'!$H$8:$H$31,0,IO$1))*1)+SUMPRODUCT((OFFSET('Game Board'!$I$8:$I$31,0,IO$1)=JG19)*(OFFSET('Game Board'!$F$8:$F$31,0,IO$1)=JG18)*(OFFSET('Game Board'!$H$8:$H$31,0,IO$1)&gt;OFFSET('Game Board'!$G$8:$G$31,0,IO$1))*1)</f>
        <v>0</v>
      </c>
      <c r="JK19" s="341">
        <f ca="1">SUMPRODUCT((OFFSET('Game Board'!$F$8:$F$31,0,IO$1)=JG19)*(OFFSET('Game Board'!$I$8:$I$31,0,IO$1)=JG16)*(OFFSET('Game Board'!$G$8:$G$31,0,IO$1)&gt;=OFFSET('Game Board'!$H$8:$H$31,0,IO$1))*1)+SUMPRODUCT((OFFSET('Game Board'!$I$8:$I$31,0,IO$1)=JG19)*(OFFSET('Game Board'!$F$8:$F$31,0,IO$1)=JG16)*(OFFSET('Game Board'!$G$8:$G$31,0,IO$1)=OFFSET('Game Board'!$H$8:$H$31,0,IO$1))*1)+SUMPRODUCT((OFFSET('Game Board'!$F$8:$F$31,0,IO$1)=JG19)*(OFFSET('Game Board'!$I$8:$I$31,0,IO$1)=JG17)*(OFFSET('Game Board'!$G$8:$G$31,0,IO$1)=OFFSET('Game Board'!$H$8:$H$31,0,IO$1))*1)+SUMPRODUCT((OFFSET('Game Board'!$I$8:$I$31,0,IO$1)=JG19)*(OFFSET('Game Board'!$F$8:$F$31,0,IO$1)=JG17)*(OFFSET('Game Board'!$G$8:$G$31,0,IO$1)=OFFSET('Game Board'!$H$8:$H$31,0,IO$1))*1)+SUMPRODUCT((OFFSET('Game Board'!$F$8:$F$31,0,IO$1)=JG19)*(OFFSET('Game Board'!$I$8:$I$31,0,IO$1)=JG18)*(OFFSET('Game Board'!$G$8:$G$31,0,IO$1)=OFFSET('Game Board'!$H$8:$H$31,0,IO$1))*1)+SUMPRODUCT((OFFSET('Game Board'!$I$8:$I$31,0,IO$1)=JG19)*(OFFSET('Game Board'!$F$8:$F$31,0,IO$1)=JG18)*(OFFSET('Game Board'!$G$8:$G$31,0,IO$1)=OFFSET('Game Board'!$H$8:$H$31,0,IO$1))*1)</f>
        <v>3</v>
      </c>
      <c r="JL19" s="341">
        <f ca="1">SUMPRODUCT((OFFSET('Game Board'!$F$8:$F$31,0,IO$1)=JG19)*(OFFSET('Game Board'!$I$8:$I$31,0,IO$1)=JG16)*(OFFSET('Game Board'!$G$8:$G$31,0,IO$1)&lt;OFFSET('Game Board'!$H$8:$H$31,0,IO$1))*1)+SUMPRODUCT((OFFSET('Game Board'!$I$8:$I$31,0,IO$1)=JG19)*(OFFSET('Game Board'!$F$8:$F$31,0,IO$1)=JG16)*(OFFSET('Game Board'!$H$8:$H$31,0,IO$1)&lt;OFFSET('Game Board'!$G$8:$G$31,0,IO$1))*1)+SUMPRODUCT((OFFSET('Game Board'!$F$8:$F$31,0,IO$1)=JG19)*(OFFSET('Game Board'!$I$8:$I$31,0,IO$1)=JG17)*(OFFSET('Game Board'!$G$8:$G$31,0,IO$1)&lt;OFFSET('Game Board'!$H$8:$H$31,0,IO$1))*1)+SUMPRODUCT((OFFSET('Game Board'!$I$8:$I$31,0,IO$1)=JG19)*(OFFSET('Game Board'!$F$8:$F$31,0,IO$1)=JG17)*(OFFSET('Game Board'!$H$8:$H$31,0,IO$1)&lt;OFFSET('Game Board'!$G$8:$G$31,0,IO$1))*1)+SUMPRODUCT((OFFSET('Game Board'!$F$8:$F$31,0,IO$1)=JG19)*(OFFSET('Game Board'!$I$8:$I$31,0,IO$1)=JG18)*(OFFSET('Game Board'!$G$8:$G$31,0,IO$1)&lt;OFFSET('Game Board'!$H$8:$H$31,0,IO$1))*1)+SUMPRODUCT((OFFSET('Game Board'!$I$8:$I$31,0,IO$1)=JG19)*(OFFSET('Game Board'!$F$8:$F$31,0,IO$1)=JG18)*(OFFSET('Game Board'!$H$8:$H$31,0,IO$1)&lt;OFFSET('Game Board'!$G$8:$G$31,0,IO$1))*1)</f>
        <v>0</v>
      </c>
      <c r="JM19" s="341">
        <f ca="1">SUMIFS(OFFSET('Game Board'!$G$8:$G$31,0,IO$1),OFFSET('Game Board'!$F$8:$F$31,0,IO$1),JG19,OFFSET('Game Board'!$I$8:$I$31,0,IO$1),JG16)+SUMIFS(OFFSET('Game Board'!$G$8:$G$31,0,IO$1),OFFSET('Game Board'!$F$8:$F$31,0,IO$1),JG19,OFFSET('Game Board'!$I$8:$I$31,0,IO$1),JG17)+SUMIFS(OFFSET('Game Board'!$G$8:$G$31,0,IO$1),OFFSET('Game Board'!$F$8:$F$31,0,IO$1),JG19,OFFSET('Game Board'!$I$8:$I$31,0,IO$1),JG18)+SUMIFS(OFFSET('Game Board'!$H$8:$H$31,0,IO$1),OFFSET('Game Board'!$I$8:$I$31,0,IO$1),JG19,OFFSET('Game Board'!$F$8:$F$31,0,IO$1),JG16)+SUMIFS(OFFSET('Game Board'!$H$8:$H$31,0,IO$1),OFFSET('Game Board'!$I$8:$I$31,0,IO$1),JG19,OFFSET('Game Board'!$F$8:$F$31,0,IO$1),JG17)+SUMIFS(OFFSET('Game Board'!$H$8:$H$31,0,IO$1),OFFSET('Game Board'!$I$8:$I$31,0,IO$1),JG19,OFFSET('Game Board'!$F$8:$F$31,0,IO$1),JG18)</f>
        <v>0</v>
      </c>
      <c r="JN19" s="341">
        <f ca="1">SUMIFS(OFFSET('Game Board'!$H$8:$H$31,0,IO$1),OFFSET('Game Board'!$F$8:$F$31,0,IO$1),JG19,OFFSET('Game Board'!$I$8:$I$31,0,IO$1),JG16)+SUMIFS(OFFSET('Game Board'!$H$8:$H$31,0,IO$1),OFFSET('Game Board'!$F$8:$F$31,0,IO$1),JG19,OFFSET('Game Board'!$I$8:$I$31,0,IO$1),JG17)+SUMIFS(OFFSET('Game Board'!$H$8:$H$31,0,IO$1),OFFSET('Game Board'!$F$8:$F$31,0,IO$1),JG19,OFFSET('Game Board'!$I$8:$I$31,0,IO$1),JG18)+SUMIFS(OFFSET('Game Board'!$G$8:$G$31,0,IO$1),OFFSET('Game Board'!$I$8:$I$31,0,IO$1),JG19,OFFSET('Game Board'!$F$8:$F$31,0,IO$1),JG16)+SUMIFS(OFFSET('Game Board'!$G$8:$G$31,0,IO$1),OFFSET('Game Board'!$I$8:$I$31,0,IO$1),JG19,OFFSET('Game Board'!$F$8:$F$31,0,IO$1),JG17)+SUMIFS(OFFSET('Game Board'!$G$8:$G$31,0,IO$1),OFFSET('Game Board'!$I$8:$I$31,0,IO$1),JG19,OFFSET('Game Board'!$F$8:$F$31,0,IO$1),JG18)</f>
        <v>0</v>
      </c>
      <c r="JO19" s="341">
        <f t="shared" ca="1" si="38"/>
        <v>0</v>
      </c>
      <c r="JP19" s="341">
        <f t="shared" ca="1" si="39"/>
        <v>3</v>
      </c>
      <c r="JQ19" s="341">
        <f t="shared" ref="JQ19" ca="1" si="2587">IF(JG19&lt;&gt;"",SUMPRODUCT((JF16:JF19=JF19)*(JP16:JP19&gt;JP19)*1),0)</f>
        <v>0</v>
      </c>
      <c r="JR19" s="341">
        <f t="shared" ref="JR19" ca="1" si="2588">IF(JG19&lt;&gt;"",SUMPRODUCT((JQ16:JQ19=JQ19)*(JO16:JO19&gt;JO19)*1),0)</f>
        <v>0</v>
      </c>
      <c r="JS19" s="341">
        <f t="shared" ca="1" si="42"/>
        <v>0</v>
      </c>
      <c r="JT19" s="341">
        <f t="shared" ref="JT19" ca="1" si="2589">IF(JG19&lt;&gt;"",SUMPRODUCT((JS16:JS19=JS19)*(JQ16:JQ19=JQ19)*(JM16:JM19&gt;JM19)*1),0)</f>
        <v>0</v>
      </c>
      <c r="JU19" s="341">
        <f t="shared" ca="1" si="44"/>
        <v>1</v>
      </c>
      <c r="JV19" s="341">
        <f ca="1">SUMPRODUCT((OFFSET('Game Board'!$F$8:$F$31,0,IO$1)=JH19)*(OFFSET('Game Board'!$I$8:$I$31,0,IO$1)=JH17)*(OFFSET('Game Board'!$G$8:$G$31,0,IO$1)&gt;OFFSET('Game Board'!$H$8:$H$31,0,IO$1))*1)+SUMPRODUCT((OFFSET('Game Board'!$I$8:$I$31,0,IO$1)=JH19)*(OFFSET('Game Board'!$F$8:$F$31,0,IO$1)=JH17)*(OFFSET('Game Board'!$H$8:$H$31,0,IO$1)&gt;OFFSET('Game Board'!$G$8:$G$31,0,IO$1))*1)+SUMPRODUCT((OFFSET('Game Board'!$F$8:$F$31,0,IO$1)=JH19)*(OFFSET('Game Board'!$I$8:$I$31,0,IO$1)=JH18)*(OFFSET('Game Board'!$G$8:$G$31,0,IO$1)&gt;OFFSET('Game Board'!$H$8:$H$31,0,IO$1))*1)+SUMPRODUCT((OFFSET('Game Board'!$I$8:$I$31,0,IO$1)=JH19)*(OFFSET('Game Board'!$F$8:$F$31,0,IO$1)=JH18)*(OFFSET('Game Board'!$H$8:$H$31,0,IO$1)&gt;OFFSET('Game Board'!$G$8:$G$31,0,IO$1))*1)</f>
        <v>0</v>
      </c>
      <c r="JW19" s="341">
        <f ca="1">SUMPRODUCT((OFFSET('Game Board'!$F$8:$F$31,0,IO$1)=JH19)*(OFFSET('Game Board'!$I$8:$I$31,0,IO$1)=JH17)*(OFFSET('Game Board'!$G$8:$G$31,0,IO$1)=OFFSET('Game Board'!$H$8:$H$31,0,IO$1))*1)+SUMPRODUCT((OFFSET('Game Board'!$I$8:$I$31,0,IO$1)=JH19)*(OFFSET('Game Board'!$F$8:$F$31,0,IO$1)=JH17)*(OFFSET('Game Board'!$G$8:$G$31,0,IO$1)=OFFSET('Game Board'!$H$8:$H$31,0,IO$1))*1)+SUMPRODUCT((OFFSET('Game Board'!$F$8:$F$31,0,IO$1)=JH19)*(OFFSET('Game Board'!$I$8:$I$31,0,IO$1)=JH18)*(OFFSET('Game Board'!$G$8:$G$31,0,IO$1)=OFFSET('Game Board'!$H$8:$H$31,0,IO$1))*1)+SUMPRODUCT((OFFSET('Game Board'!$I$8:$I$31,0,IO$1)=JH19)*(OFFSET('Game Board'!$F$8:$F$31,0,IO$1)=JH18)*(OFFSET('Game Board'!$G$8:$G$31,0,IO$1)=OFFSET('Game Board'!$H$8:$H$31,0,IO$1))*1)</f>
        <v>0</v>
      </c>
      <c r="JX19" s="341">
        <f ca="1">SUMPRODUCT((OFFSET('Game Board'!$F$8:$F$31,0,IO$1)=JH19)*(OFFSET('Game Board'!$I$8:$I$31,0,IO$1)=JH17)*(OFFSET('Game Board'!$G$8:$G$31,0,IO$1)&lt;OFFSET('Game Board'!$H$8:$H$31,0,IO$1))*1)+SUMPRODUCT((OFFSET('Game Board'!$I$8:$I$31,0,IO$1)=JH19)*(OFFSET('Game Board'!$F$8:$F$31,0,IO$1)=JH17)*(OFFSET('Game Board'!$H$8:$H$31,0,IO$1)&lt;OFFSET('Game Board'!$G$8:$G$31,0,IO$1))*1)+SUMPRODUCT((OFFSET('Game Board'!$F$8:$F$31,0,IO$1)=JH19)*(OFFSET('Game Board'!$I$8:$I$31,0,IO$1)=JH18)*(OFFSET('Game Board'!$G$8:$G$31,0,IO$1)&lt;OFFSET('Game Board'!$H$8:$H$31,0,IO$1))*1)+SUMPRODUCT((OFFSET('Game Board'!$I$8:$I$31,0,IO$1)=JH19)*(OFFSET('Game Board'!$F$8:$F$31,0,IO$1)=JH18)*(OFFSET('Game Board'!$H$8:$H$31,0,IO$1)&lt;OFFSET('Game Board'!$G$8:$G$31,0,IO$1))*1)</f>
        <v>0</v>
      </c>
      <c r="JY19" s="341">
        <f ca="1">SUMIFS(OFFSET('Game Board'!$G$8:$G$31,0,IO$1),OFFSET('Game Board'!$F$8:$F$31,0,IO$1),JH19,OFFSET('Game Board'!$I$8:$I$31,0,IO$1),JH17)+SUMIFS(OFFSET('Game Board'!$G$8:$G$31,0,IO$1),OFFSET('Game Board'!$F$8:$F$31,0,IO$1),JH19,OFFSET('Game Board'!$I$8:$I$31,0,IO$1),JH18)+SUMIFS(OFFSET('Game Board'!$H$8:$H$31,0,IO$1),OFFSET('Game Board'!$I$8:$I$31,0,IO$1),JH19,OFFSET('Game Board'!$F$8:$F$31,0,IO$1),JH17)+SUMIFS(OFFSET('Game Board'!$H$8:$H$31,0,IO$1),OFFSET('Game Board'!$I$8:$I$31,0,IO$1),JH19,OFFSET('Game Board'!$F$8:$F$31,0,IO$1),JH18)</f>
        <v>0</v>
      </c>
      <c r="JZ19" s="341">
        <f ca="1">SUMIFS(OFFSET('Game Board'!$G$8:$G$31,0,IO$1),OFFSET('Game Board'!$F$8:$F$31,0,IO$1),JH19,OFFSET('Game Board'!$I$8:$I$31,0,IO$1),JH17)+SUMIFS(OFFSET('Game Board'!$G$8:$G$31,0,IO$1),OFFSET('Game Board'!$F$8:$F$31,0,IO$1),JH19,OFFSET('Game Board'!$I$8:$I$31,0,IO$1),JH18)+SUMIFS(OFFSET('Game Board'!$H$8:$H$31,0,IO$1),OFFSET('Game Board'!$I$8:$I$31,0,IO$1),JH19,OFFSET('Game Board'!$F$8:$F$31,0,IO$1),JH17)+SUMIFS(OFFSET('Game Board'!$H$8:$H$31,0,IO$1),OFFSET('Game Board'!$I$8:$I$31,0,IO$1),JH19,OFFSET('Game Board'!$F$8:$F$31,0,IO$1),JH18)</f>
        <v>0</v>
      </c>
      <c r="KA19" s="341">
        <f t="shared" ca="1" si="263"/>
        <v>0</v>
      </c>
      <c r="KB19" s="341">
        <f t="shared" ca="1" si="264"/>
        <v>0</v>
      </c>
      <c r="KC19" s="341">
        <f t="shared" ref="KC19" ca="1" si="2590">IF(JH19&lt;&gt;"",SUMPRODUCT((JF16:JF19=JF19)*(KB16:KB19&gt;KB19)*1),0)</f>
        <v>0</v>
      </c>
      <c r="KD19" s="341">
        <f t="shared" ref="KD19" ca="1" si="2591">IF(JH19&lt;&gt;"",SUMPRODUCT((KC16:KC19=KC19)*(KA16:KA19&gt;KA19)*1),0)</f>
        <v>0</v>
      </c>
      <c r="KE19" s="341">
        <f t="shared" ca="1" si="267"/>
        <v>0</v>
      </c>
      <c r="KF19" s="341">
        <f t="shared" ref="KF19" ca="1" si="2592">IF(JH19&lt;&gt;"",SUMPRODUCT((KE16:KE19=KE19)*(KC16:KC19=KC19)*(JY16:JY19&gt;JY19)*1),0)</f>
        <v>0</v>
      </c>
      <c r="KG19" s="341">
        <f t="shared" ca="1" si="45"/>
        <v>1</v>
      </c>
      <c r="KH19" s="341">
        <f ca="1">SUMPRODUCT((OFFSET('Game Board'!$F$8:$F$31,0,IO$1)=JI19)*(OFFSET('Game Board'!$I$8:$I$31,0,IO$1)=JI18)*(OFFSET('Game Board'!$G$8:$G$31,0,IO$1)&gt;OFFSET('Game Board'!$H$8:$H$31,0,IO$1))*1)+SUMPRODUCT((OFFSET('Game Board'!$I$8:$I$31,0,IO$1)=JI19)*(OFFSET('Game Board'!$F$8:$F$31,0,IO$1)=JI18)*(OFFSET('Game Board'!$H$8:$H$31,0,IO$1)&gt;OFFSET('Game Board'!$G$8:$G$31,0,IO$1))*1)</f>
        <v>0</v>
      </c>
      <c r="KI19" s="341">
        <f ca="1">SUMPRODUCT((OFFSET('Game Board'!$F$8:$F$31,0,IO$1)=JI19)*(OFFSET('Game Board'!$I$8:$I$31,0,IO$1)=JI18)*(OFFSET('Game Board'!$G$8:$G$31,0,IO$1)=OFFSET('Game Board'!$H$8:$H$31,0,IO$1))*1)+SUMPRODUCT((OFFSET('Game Board'!$I$8:$I$31,0,IO$1)=JI19)*(OFFSET('Game Board'!$F$8:$F$31,0,IO$1)=JI18)*(OFFSET('Game Board'!$H$8:$H$31,0,IO$1)=OFFSET('Game Board'!$G$8:$G$31,0,IO$1))*1)</f>
        <v>0</v>
      </c>
      <c r="KJ19" s="341">
        <f ca="1">SUMPRODUCT((OFFSET('Game Board'!$F$8:$F$31,0,IO$1)=JI19)*(OFFSET('Game Board'!$I$8:$I$31,0,IO$1)=JI18)*(OFFSET('Game Board'!$G$8:$G$31,0,IO$1)&lt;OFFSET('Game Board'!$H$8:$H$31,0,IO$1))*1)+SUMPRODUCT((OFFSET('Game Board'!$I$8:$I$31,0,IO$1)=JI19)*(OFFSET('Game Board'!$F$8:$F$31,0,IO$1)=JI18)*(OFFSET('Game Board'!$H$8:$H$31,0,IO$1)&lt;OFFSET('Game Board'!$G$8:$G$31,0,IO$1))*1)</f>
        <v>0</v>
      </c>
      <c r="KK19" s="341">
        <f ca="1">SUMIFS(OFFSET('Game Board'!$G$8:$G$31,0,IO$1),OFFSET('Game Board'!$F$8:$F$31,0,IO$1),JI19,OFFSET('Game Board'!$I$8:$I$31,0,IO$1),JI18)+SUMIFS(OFFSET('Game Board'!$H$8:$H$31,0,IO$1),OFFSET('Game Board'!$I$8:$I$31,0,IO$1),JI19,OFFSET('Game Board'!$F$8:$F$31,0,IO$1),JI18)</f>
        <v>0</v>
      </c>
      <c r="KL19" s="341">
        <f ca="1">SUMIFS(OFFSET('Game Board'!$G$8:$G$31,0,IO$1),OFFSET('Game Board'!$F$8:$F$31,0,IO$1),JI19,OFFSET('Game Board'!$I$8:$I$31,0,IO$1),JI18)+SUMIFS(OFFSET('Game Board'!$H$8:$H$31,0,IO$1),OFFSET('Game Board'!$I$8:$I$31,0,IO$1),JI19,OFFSET('Game Board'!$F$8:$F$31,0,IO$1),JI18)</f>
        <v>0</v>
      </c>
      <c r="KM19" s="341">
        <f t="shared" ca="1" si="2384"/>
        <v>0</v>
      </c>
      <c r="KN19" s="341">
        <f t="shared" ca="1" si="2385"/>
        <v>0</v>
      </c>
      <c r="KO19" s="341">
        <f t="shared" ref="KO19" ca="1" si="2593">IF(JI19&lt;&gt;"",SUMPRODUCT((JR16:JR19=JR19)*(KN16:KN19&gt;KN19)*1),0)</f>
        <v>0</v>
      </c>
      <c r="KP19" s="341">
        <f t="shared" ref="KP19" ca="1" si="2594">IF(JI19&lt;&gt;"",SUMPRODUCT((KO16:KO19=KO19)*(KM16:KM19&gt;KM19)*1),0)</f>
        <v>0</v>
      </c>
      <c r="KQ19" s="341">
        <f t="shared" ca="1" si="2388"/>
        <v>0</v>
      </c>
      <c r="KR19" s="341">
        <f t="shared" ref="KR19" ca="1" si="2595">IF(JI19&lt;&gt;"",SUMPRODUCT((KQ16:KQ19=KQ19)*(KO16:KO19=KO19)*(KK16:KK19&gt;KK19)*1),0)</f>
        <v>0</v>
      </c>
      <c r="KS19" s="341">
        <f t="shared" ca="1" si="46"/>
        <v>1</v>
      </c>
      <c r="KT19" s="341">
        <f t="shared" ref="KT19" ca="1" si="2596">SUMPRODUCT((KS16:KS19=KS19)*(IV16:IV19&gt;IV19)*1)</f>
        <v>3</v>
      </c>
      <c r="KU19" s="341">
        <f t="shared" ca="1" si="48"/>
        <v>4</v>
      </c>
      <c r="KV19" s="341" t="str">
        <f t="shared" si="270"/>
        <v>Israel</v>
      </c>
      <c r="KW19" s="341">
        <f t="shared" ca="1" si="49"/>
        <v>0</v>
      </c>
      <c r="KX19" s="341">
        <f ca="1">SUMPRODUCT((OFFSET('Game Board'!$G$8:$G$31,0,KX$1)&lt;&gt;"")*(OFFSET('Game Board'!$F$8:$F$31,0,KX$1)=$C19)*(OFFSET('Game Board'!$G$8:$G$31,0,KX$1)&gt;OFFSET('Game Board'!$H$8:$H$31,0,KX$1))*1)+SUMPRODUCT((OFFSET('Game Board'!$G$8:$G$31,0,KX$1)&lt;&gt;"")*(OFFSET('Game Board'!$I$8:$I$31,0,KX$1)=$C19)*(OFFSET('Game Board'!$H$8:$H$31,0,KX$1)&gt;OFFSET('Game Board'!$G$8:$G$31,0,KX$1))*1)</f>
        <v>0</v>
      </c>
      <c r="KY19" s="341">
        <f ca="1">SUMPRODUCT((OFFSET('Game Board'!$G$8:$G$31,0,KX$1)&lt;&gt;"")*(OFFSET('Game Board'!$F$8:$F$31,0,KX$1)=$C19)*(OFFSET('Game Board'!$G$8:$G$31,0,KX$1)=OFFSET('Game Board'!$H$8:$H$31,0,KX$1))*1)+SUMPRODUCT((OFFSET('Game Board'!$G$8:$G$31,0,KX$1)&lt;&gt;"")*(OFFSET('Game Board'!$I$8:$I$31,0,KX$1)=$C19)*(OFFSET('Game Board'!$G$8:$G$31,0,KX$1)=OFFSET('Game Board'!$H$8:$H$31,0,KX$1))*1)</f>
        <v>0</v>
      </c>
      <c r="KZ19" s="341">
        <f ca="1">SUMPRODUCT((OFFSET('Game Board'!$G$8:$G$31,0,KX$1)&lt;&gt;"")*(OFFSET('Game Board'!$F$8:$F$31,0,KX$1)=$C19)*(OFFSET('Game Board'!$G$8:$G$31,0,KX$1)&lt;OFFSET('Game Board'!$H$8:$H$31,0,KX$1))*1)+SUMPRODUCT((OFFSET('Game Board'!$G$8:$G$31,0,KX$1)&lt;&gt;"")*(OFFSET('Game Board'!$I$8:$I$31,0,KX$1)=$C19)*(OFFSET('Game Board'!$H$8:$H$31,0,KX$1)&lt;OFFSET('Game Board'!$G$8:$G$31,0,KX$1))*1)</f>
        <v>0</v>
      </c>
      <c r="LA19" s="341">
        <f ca="1">SUMIF(OFFSET('Game Board'!$F$8:$F$31,0,KX$1),$C19,OFFSET('Game Board'!$G$8:$G$31,0,KX$1))+SUMIF(OFFSET('Game Board'!$I$8:$I$31,0,KX$1),$C19,OFFSET('Game Board'!$H$8:$H$31,0,KX$1))</f>
        <v>0</v>
      </c>
      <c r="LB19" s="341">
        <f ca="1">SUMIF(OFFSET('Game Board'!$F$8:$F$31,0,KX$1),$C19,OFFSET('Game Board'!$H$8:$H$31,0,KX$1))+SUMIF(OFFSET('Game Board'!$I$8:$I$31,0,KX$1),$C19,OFFSET('Game Board'!$G$8:$G$31,0,KX$1))</f>
        <v>0</v>
      </c>
      <c r="LC19" s="341">
        <f t="shared" ca="1" si="50"/>
        <v>0</v>
      </c>
      <c r="LD19" s="341">
        <f t="shared" ca="1" si="51"/>
        <v>0</v>
      </c>
      <c r="LE19" s="341">
        <f t="shared" ca="1" si="271"/>
        <v>1</v>
      </c>
      <c r="LF19" s="341">
        <f>'Tournament Setup'!$F21</f>
        <v>0</v>
      </c>
      <c r="LG19" s="341">
        <f t="shared" ref="LG19" ca="1" si="2597">RANK(LD19,LD16:LD19)</f>
        <v>1</v>
      </c>
      <c r="LH19" s="341">
        <f t="shared" ref="LH19" ca="1" si="2598">SUMPRODUCT((LG16:LG19=LG19)*(LC16:LC19&gt;LC19)*1)</f>
        <v>0</v>
      </c>
      <c r="LI19" s="341">
        <f t="shared" ca="1" si="54"/>
        <v>1</v>
      </c>
      <c r="LJ19" s="341">
        <f t="shared" ref="LJ19" ca="1" si="2599">SUMPRODUCT((LG16:LG19=LG19)*(LC16:LC19=LC19)*(LA16:LA19&gt;LA19)*1)</f>
        <v>0</v>
      </c>
      <c r="LK19" s="341">
        <f t="shared" ca="1" si="56"/>
        <v>1</v>
      </c>
      <c r="LL19" s="341">
        <f t="shared" ref="LL19" ca="1" si="2600">RANK(LK19,LK16:LK19,1)+COUNTIF(LK16:LK19,LK19)-1</f>
        <v>4</v>
      </c>
      <c r="LM19" s="341">
        <v>4</v>
      </c>
      <c r="LN19" s="341" t="str">
        <f t="shared" ref="LN19" ca="1" si="2601">INDEX(KV16:KV19,MATCH(LM19,LL16:LL19,0),0)</f>
        <v>Israel</v>
      </c>
      <c r="LO19" s="341">
        <f t="shared" ref="LO19" ca="1" si="2602">INDEX(LK16:LK19,MATCH(LN19,KV16:KV19,0),0)</f>
        <v>1</v>
      </c>
      <c r="LP19" s="341" t="str">
        <f t="shared" ca="1" si="2397"/>
        <v>Israel</v>
      </c>
      <c r="LQ19" s="341" t="str">
        <f t="shared" ref="LQ19" ca="1" si="2603">IF(AND(LQ18&lt;&gt;"",LO19=2),LN19,"")</f>
        <v/>
      </c>
      <c r="LR19" s="341" t="str">
        <f t="shared" ref="LR19" ca="1" si="2604">IF(AND(LR18&lt;&gt;"",LO19=3),LN19,"")</f>
        <v/>
      </c>
      <c r="LS19" s="341">
        <f ca="1">SUMPRODUCT((OFFSET('Game Board'!$F$8:$F$31,0,KX$1)=LP19)*(OFFSET('Game Board'!$I$8:$I$31,0,KX$1)=LP16)*(OFFSET('Game Board'!$G$8:$G$31,0,KX$1)&gt;OFFSET('Game Board'!$H$8:$H$31,0,KX$1))*1)+SUMPRODUCT((OFFSET('Game Board'!$I$8:$I$31,0,KX$1)=LP19)*(OFFSET('Game Board'!$F$8:$F$31,0,KX$1)=LP16)*(OFFSET('Game Board'!$H$8:$H$31,0,KX$1)&gt;OFFSET('Game Board'!$G$8:$G$31,0,KX$1))*1)+SUMPRODUCT((OFFSET('Game Board'!$F$8:$F$31,0,KX$1)=LP19)*(OFFSET('Game Board'!$I$8:$I$31,0,KX$1)=LP17)*(OFFSET('Game Board'!$G$8:$G$31,0,KX$1)&gt;OFFSET('Game Board'!$H$8:$H$31,0,KX$1))*1)+SUMPRODUCT((OFFSET('Game Board'!$I$8:$I$31,0,KX$1)=LP19)*(OFFSET('Game Board'!$F$8:$F$31,0,KX$1)=LP17)*(OFFSET('Game Board'!$H$8:$H$31,0,KX$1)&gt;OFFSET('Game Board'!$G$8:$G$31,0,KX$1))*1)+SUMPRODUCT((OFFSET('Game Board'!$F$8:$F$31,0,KX$1)=LP19)*(OFFSET('Game Board'!$I$8:$I$31,0,KX$1)=LP18)*(OFFSET('Game Board'!$G$8:$G$31,0,KX$1)&gt;OFFSET('Game Board'!$H$8:$H$31,0,KX$1))*1)+SUMPRODUCT((OFFSET('Game Board'!$I$8:$I$31,0,KX$1)=LP19)*(OFFSET('Game Board'!$F$8:$F$31,0,KX$1)=LP18)*(OFFSET('Game Board'!$H$8:$H$31,0,KX$1)&gt;OFFSET('Game Board'!$G$8:$G$31,0,KX$1))*1)</f>
        <v>0</v>
      </c>
      <c r="LT19" s="341">
        <f ca="1">SUMPRODUCT((OFFSET('Game Board'!$F$8:$F$31,0,KX$1)=LP19)*(OFFSET('Game Board'!$I$8:$I$31,0,KX$1)=LP16)*(OFFSET('Game Board'!$G$8:$G$31,0,KX$1)&gt;=OFFSET('Game Board'!$H$8:$H$31,0,KX$1))*1)+SUMPRODUCT((OFFSET('Game Board'!$I$8:$I$31,0,KX$1)=LP19)*(OFFSET('Game Board'!$F$8:$F$31,0,KX$1)=LP16)*(OFFSET('Game Board'!$G$8:$G$31,0,KX$1)=OFFSET('Game Board'!$H$8:$H$31,0,KX$1))*1)+SUMPRODUCT((OFFSET('Game Board'!$F$8:$F$31,0,KX$1)=LP19)*(OFFSET('Game Board'!$I$8:$I$31,0,KX$1)=LP17)*(OFFSET('Game Board'!$G$8:$G$31,0,KX$1)=OFFSET('Game Board'!$H$8:$H$31,0,KX$1))*1)+SUMPRODUCT((OFFSET('Game Board'!$I$8:$I$31,0,KX$1)=LP19)*(OFFSET('Game Board'!$F$8:$F$31,0,KX$1)=LP17)*(OFFSET('Game Board'!$G$8:$G$31,0,KX$1)=OFFSET('Game Board'!$H$8:$H$31,0,KX$1))*1)+SUMPRODUCT((OFFSET('Game Board'!$F$8:$F$31,0,KX$1)=LP19)*(OFFSET('Game Board'!$I$8:$I$31,0,KX$1)=LP18)*(OFFSET('Game Board'!$G$8:$G$31,0,KX$1)=OFFSET('Game Board'!$H$8:$H$31,0,KX$1))*1)+SUMPRODUCT((OFFSET('Game Board'!$I$8:$I$31,0,KX$1)=LP19)*(OFFSET('Game Board'!$F$8:$F$31,0,KX$1)=LP18)*(OFFSET('Game Board'!$G$8:$G$31,0,KX$1)=OFFSET('Game Board'!$H$8:$H$31,0,KX$1))*1)</f>
        <v>3</v>
      </c>
      <c r="LU19" s="341">
        <f ca="1">SUMPRODUCT((OFFSET('Game Board'!$F$8:$F$31,0,KX$1)=LP19)*(OFFSET('Game Board'!$I$8:$I$31,0,KX$1)=LP16)*(OFFSET('Game Board'!$G$8:$G$31,0,KX$1)&lt;OFFSET('Game Board'!$H$8:$H$31,0,KX$1))*1)+SUMPRODUCT((OFFSET('Game Board'!$I$8:$I$31,0,KX$1)=LP19)*(OFFSET('Game Board'!$F$8:$F$31,0,KX$1)=LP16)*(OFFSET('Game Board'!$H$8:$H$31,0,KX$1)&lt;OFFSET('Game Board'!$G$8:$G$31,0,KX$1))*1)+SUMPRODUCT((OFFSET('Game Board'!$F$8:$F$31,0,KX$1)=LP19)*(OFFSET('Game Board'!$I$8:$I$31,0,KX$1)=LP17)*(OFFSET('Game Board'!$G$8:$G$31,0,KX$1)&lt;OFFSET('Game Board'!$H$8:$H$31,0,KX$1))*1)+SUMPRODUCT((OFFSET('Game Board'!$I$8:$I$31,0,KX$1)=LP19)*(OFFSET('Game Board'!$F$8:$F$31,0,KX$1)=LP17)*(OFFSET('Game Board'!$H$8:$H$31,0,KX$1)&lt;OFFSET('Game Board'!$G$8:$G$31,0,KX$1))*1)+SUMPRODUCT((OFFSET('Game Board'!$F$8:$F$31,0,KX$1)=LP19)*(OFFSET('Game Board'!$I$8:$I$31,0,KX$1)=LP18)*(OFFSET('Game Board'!$G$8:$G$31,0,KX$1)&lt;OFFSET('Game Board'!$H$8:$H$31,0,KX$1))*1)+SUMPRODUCT((OFFSET('Game Board'!$I$8:$I$31,0,KX$1)=LP19)*(OFFSET('Game Board'!$F$8:$F$31,0,KX$1)=LP18)*(OFFSET('Game Board'!$H$8:$H$31,0,KX$1)&lt;OFFSET('Game Board'!$G$8:$G$31,0,KX$1))*1)</f>
        <v>0</v>
      </c>
      <c r="LV19" s="341">
        <f ca="1">SUMIFS(OFFSET('Game Board'!$G$8:$G$31,0,KX$1),OFFSET('Game Board'!$F$8:$F$31,0,KX$1),LP19,OFFSET('Game Board'!$I$8:$I$31,0,KX$1),LP16)+SUMIFS(OFFSET('Game Board'!$G$8:$G$31,0,KX$1),OFFSET('Game Board'!$F$8:$F$31,0,KX$1),LP19,OFFSET('Game Board'!$I$8:$I$31,0,KX$1),LP17)+SUMIFS(OFFSET('Game Board'!$G$8:$G$31,0,KX$1),OFFSET('Game Board'!$F$8:$F$31,0,KX$1),LP19,OFFSET('Game Board'!$I$8:$I$31,0,KX$1),LP18)+SUMIFS(OFFSET('Game Board'!$H$8:$H$31,0,KX$1),OFFSET('Game Board'!$I$8:$I$31,0,KX$1),LP19,OFFSET('Game Board'!$F$8:$F$31,0,KX$1),LP16)+SUMIFS(OFFSET('Game Board'!$H$8:$H$31,0,KX$1),OFFSET('Game Board'!$I$8:$I$31,0,KX$1),LP19,OFFSET('Game Board'!$F$8:$F$31,0,KX$1),LP17)+SUMIFS(OFFSET('Game Board'!$H$8:$H$31,0,KX$1),OFFSET('Game Board'!$I$8:$I$31,0,KX$1),LP19,OFFSET('Game Board'!$F$8:$F$31,0,KX$1),LP18)</f>
        <v>0</v>
      </c>
      <c r="LW19" s="341">
        <f ca="1">SUMIFS(OFFSET('Game Board'!$H$8:$H$31,0,KX$1),OFFSET('Game Board'!$F$8:$F$31,0,KX$1),LP19,OFFSET('Game Board'!$I$8:$I$31,0,KX$1),LP16)+SUMIFS(OFFSET('Game Board'!$H$8:$H$31,0,KX$1),OFFSET('Game Board'!$F$8:$F$31,0,KX$1),LP19,OFFSET('Game Board'!$I$8:$I$31,0,KX$1),LP17)+SUMIFS(OFFSET('Game Board'!$H$8:$H$31,0,KX$1),OFFSET('Game Board'!$F$8:$F$31,0,KX$1),LP19,OFFSET('Game Board'!$I$8:$I$31,0,KX$1),LP18)+SUMIFS(OFFSET('Game Board'!$G$8:$G$31,0,KX$1),OFFSET('Game Board'!$I$8:$I$31,0,KX$1),LP19,OFFSET('Game Board'!$F$8:$F$31,0,KX$1),LP16)+SUMIFS(OFFSET('Game Board'!$G$8:$G$31,0,KX$1),OFFSET('Game Board'!$I$8:$I$31,0,KX$1),LP19,OFFSET('Game Board'!$F$8:$F$31,0,KX$1),LP17)+SUMIFS(OFFSET('Game Board'!$G$8:$G$31,0,KX$1),OFFSET('Game Board'!$I$8:$I$31,0,KX$1),LP19,OFFSET('Game Board'!$F$8:$F$31,0,KX$1),LP18)</f>
        <v>0</v>
      </c>
      <c r="LX19" s="341">
        <f t="shared" ca="1" si="61"/>
        <v>0</v>
      </c>
      <c r="LY19" s="341">
        <f t="shared" ca="1" si="62"/>
        <v>3</v>
      </c>
      <c r="LZ19" s="341">
        <f t="shared" ref="LZ19" ca="1" si="2605">IF(LP19&lt;&gt;"",SUMPRODUCT((LO16:LO19=LO19)*(LY16:LY19&gt;LY19)*1),0)</f>
        <v>0</v>
      </c>
      <c r="MA19" s="341">
        <f t="shared" ref="MA19" ca="1" si="2606">IF(LP19&lt;&gt;"",SUMPRODUCT((LZ16:LZ19=LZ19)*(LX16:LX19&gt;LX19)*1),0)</f>
        <v>0</v>
      </c>
      <c r="MB19" s="341">
        <f t="shared" ca="1" si="65"/>
        <v>0</v>
      </c>
      <c r="MC19" s="341">
        <f t="shared" ref="MC19" ca="1" si="2607">IF(LP19&lt;&gt;"",SUMPRODUCT((MB16:MB19=MB19)*(LZ16:LZ19=LZ19)*(LV16:LV19&gt;LV19)*1),0)</f>
        <v>0</v>
      </c>
      <c r="MD19" s="341">
        <f t="shared" ca="1" si="67"/>
        <v>1</v>
      </c>
      <c r="ME19" s="341">
        <f ca="1">SUMPRODUCT((OFFSET('Game Board'!$F$8:$F$31,0,KX$1)=LQ19)*(OFFSET('Game Board'!$I$8:$I$31,0,KX$1)=LQ17)*(OFFSET('Game Board'!$G$8:$G$31,0,KX$1)&gt;OFFSET('Game Board'!$H$8:$H$31,0,KX$1))*1)+SUMPRODUCT((OFFSET('Game Board'!$I$8:$I$31,0,KX$1)=LQ19)*(OFFSET('Game Board'!$F$8:$F$31,0,KX$1)=LQ17)*(OFFSET('Game Board'!$H$8:$H$31,0,KX$1)&gt;OFFSET('Game Board'!$G$8:$G$31,0,KX$1))*1)+SUMPRODUCT((OFFSET('Game Board'!$F$8:$F$31,0,KX$1)=LQ19)*(OFFSET('Game Board'!$I$8:$I$31,0,KX$1)=LQ18)*(OFFSET('Game Board'!$G$8:$G$31,0,KX$1)&gt;OFFSET('Game Board'!$H$8:$H$31,0,KX$1))*1)+SUMPRODUCT((OFFSET('Game Board'!$I$8:$I$31,0,KX$1)=LQ19)*(OFFSET('Game Board'!$F$8:$F$31,0,KX$1)=LQ18)*(OFFSET('Game Board'!$H$8:$H$31,0,KX$1)&gt;OFFSET('Game Board'!$G$8:$G$31,0,KX$1))*1)</f>
        <v>0</v>
      </c>
      <c r="MF19" s="341">
        <f ca="1">SUMPRODUCT((OFFSET('Game Board'!$F$8:$F$31,0,KX$1)=LQ19)*(OFFSET('Game Board'!$I$8:$I$31,0,KX$1)=LQ17)*(OFFSET('Game Board'!$G$8:$G$31,0,KX$1)=OFFSET('Game Board'!$H$8:$H$31,0,KX$1))*1)+SUMPRODUCT((OFFSET('Game Board'!$I$8:$I$31,0,KX$1)=LQ19)*(OFFSET('Game Board'!$F$8:$F$31,0,KX$1)=LQ17)*(OFFSET('Game Board'!$G$8:$G$31,0,KX$1)=OFFSET('Game Board'!$H$8:$H$31,0,KX$1))*1)+SUMPRODUCT((OFFSET('Game Board'!$F$8:$F$31,0,KX$1)=LQ19)*(OFFSET('Game Board'!$I$8:$I$31,0,KX$1)=LQ18)*(OFFSET('Game Board'!$G$8:$G$31,0,KX$1)=OFFSET('Game Board'!$H$8:$H$31,0,KX$1))*1)+SUMPRODUCT((OFFSET('Game Board'!$I$8:$I$31,0,KX$1)=LQ19)*(OFFSET('Game Board'!$F$8:$F$31,0,KX$1)=LQ18)*(OFFSET('Game Board'!$G$8:$G$31,0,KX$1)=OFFSET('Game Board'!$H$8:$H$31,0,KX$1))*1)</f>
        <v>0</v>
      </c>
      <c r="MG19" s="341">
        <f ca="1">SUMPRODUCT((OFFSET('Game Board'!$F$8:$F$31,0,KX$1)=LQ19)*(OFFSET('Game Board'!$I$8:$I$31,0,KX$1)=LQ17)*(OFFSET('Game Board'!$G$8:$G$31,0,KX$1)&lt;OFFSET('Game Board'!$H$8:$H$31,0,KX$1))*1)+SUMPRODUCT((OFFSET('Game Board'!$I$8:$I$31,0,KX$1)=LQ19)*(OFFSET('Game Board'!$F$8:$F$31,0,KX$1)=LQ17)*(OFFSET('Game Board'!$H$8:$H$31,0,KX$1)&lt;OFFSET('Game Board'!$G$8:$G$31,0,KX$1))*1)+SUMPRODUCT((OFFSET('Game Board'!$F$8:$F$31,0,KX$1)=LQ19)*(OFFSET('Game Board'!$I$8:$I$31,0,KX$1)=LQ18)*(OFFSET('Game Board'!$G$8:$G$31,0,KX$1)&lt;OFFSET('Game Board'!$H$8:$H$31,0,KX$1))*1)+SUMPRODUCT((OFFSET('Game Board'!$I$8:$I$31,0,KX$1)=LQ19)*(OFFSET('Game Board'!$F$8:$F$31,0,KX$1)=LQ18)*(OFFSET('Game Board'!$H$8:$H$31,0,KX$1)&lt;OFFSET('Game Board'!$G$8:$G$31,0,KX$1))*1)</f>
        <v>0</v>
      </c>
      <c r="MH19" s="341">
        <f ca="1">SUMIFS(OFFSET('Game Board'!$G$8:$G$31,0,KX$1),OFFSET('Game Board'!$F$8:$F$31,0,KX$1),LQ19,OFFSET('Game Board'!$I$8:$I$31,0,KX$1),LQ17)+SUMIFS(OFFSET('Game Board'!$G$8:$G$31,0,KX$1),OFFSET('Game Board'!$F$8:$F$31,0,KX$1),LQ19,OFFSET('Game Board'!$I$8:$I$31,0,KX$1),LQ18)+SUMIFS(OFFSET('Game Board'!$H$8:$H$31,0,KX$1),OFFSET('Game Board'!$I$8:$I$31,0,KX$1),LQ19,OFFSET('Game Board'!$F$8:$F$31,0,KX$1),LQ17)+SUMIFS(OFFSET('Game Board'!$H$8:$H$31,0,KX$1),OFFSET('Game Board'!$I$8:$I$31,0,KX$1),LQ19,OFFSET('Game Board'!$F$8:$F$31,0,KX$1),LQ18)</f>
        <v>0</v>
      </c>
      <c r="MI19" s="341">
        <f ca="1">SUMIFS(OFFSET('Game Board'!$G$8:$G$31,0,KX$1),OFFSET('Game Board'!$F$8:$F$31,0,KX$1),LQ19,OFFSET('Game Board'!$I$8:$I$31,0,KX$1),LQ17)+SUMIFS(OFFSET('Game Board'!$G$8:$G$31,0,KX$1),OFFSET('Game Board'!$F$8:$F$31,0,KX$1),LQ19,OFFSET('Game Board'!$I$8:$I$31,0,KX$1),LQ18)+SUMIFS(OFFSET('Game Board'!$H$8:$H$31,0,KX$1),OFFSET('Game Board'!$I$8:$I$31,0,KX$1),LQ19,OFFSET('Game Board'!$F$8:$F$31,0,KX$1),LQ17)+SUMIFS(OFFSET('Game Board'!$H$8:$H$31,0,KX$1),OFFSET('Game Board'!$I$8:$I$31,0,KX$1),LQ19,OFFSET('Game Board'!$F$8:$F$31,0,KX$1),LQ18)</f>
        <v>0</v>
      </c>
      <c r="MJ19" s="341">
        <f t="shared" ca="1" si="283"/>
        <v>0</v>
      </c>
      <c r="MK19" s="341">
        <f t="shared" ca="1" si="284"/>
        <v>0</v>
      </c>
      <c r="ML19" s="341">
        <f t="shared" ref="ML19" ca="1" si="2608">IF(LQ19&lt;&gt;"",SUMPRODUCT((LO16:LO19=LO19)*(MK16:MK19&gt;MK19)*1),0)</f>
        <v>0</v>
      </c>
      <c r="MM19" s="341">
        <f t="shared" ref="MM19" ca="1" si="2609">IF(LQ19&lt;&gt;"",SUMPRODUCT((ML16:ML19=ML19)*(MJ16:MJ19&gt;MJ19)*1),0)</f>
        <v>0</v>
      </c>
      <c r="MN19" s="341">
        <f t="shared" ca="1" si="287"/>
        <v>0</v>
      </c>
      <c r="MO19" s="341">
        <f t="shared" ref="MO19" ca="1" si="2610">IF(LQ19&lt;&gt;"",SUMPRODUCT((MN16:MN19=MN19)*(ML16:ML19=ML19)*(MH16:MH19&gt;MH19)*1),0)</f>
        <v>0</v>
      </c>
      <c r="MP19" s="341">
        <f t="shared" ca="1" si="68"/>
        <v>1</v>
      </c>
      <c r="MQ19" s="341">
        <f ca="1">SUMPRODUCT((OFFSET('Game Board'!$F$8:$F$31,0,KX$1)=LR19)*(OFFSET('Game Board'!$I$8:$I$31,0,KX$1)=LR18)*(OFFSET('Game Board'!$G$8:$G$31,0,KX$1)&gt;OFFSET('Game Board'!$H$8:$H$31,0,KX$1))*1)+SUMPRODUCT((OFFSET('Game Board'!$I$8:$I$31,0,KX$1)=LR19)*(OFFSET('Game Board'!$F$8:$F$31,0,KX$1)=LR18)*(OFFSET('Game Board'!$H$8:$H$31,0,KX$1)&gt;OFFSET('Game Board'!$G$8:$G$31,0,KX$1))*1)</f>
        <v>0</v>
      </c>
      <c r="MR19" s="341">
        <f ca="1">SUMPRODUCT((OFFSET('Game Board'!$F$8:$F$31,0,KX$1)=LR19)*(OFFSET('Game Board'!$I$8:$I$31,0,KX$1)=LR18)*(OFFSET('Game Board'!$G$8:$G$31,0,KX$1)=OFFSET('Game Board'!$H$8:$H$31,0,KX$1))*1)+SUMPRODUCT((OFFSET('Game Board'!$I$8:$I$31,0,KX$1)=LR19)*(OFFSET('Game Board'!$F$8:$F$31,0,KX$1)=LR18)*(OFFSET('Game Board'!$H$8:$H$31,0,KX$1)=OFFSET('Game Board'!$G$8:$G$31,0,KX$1))*1)</f>
        <v>0</v>
      </c>
      <c r="MS19" s="341">
        <f ca="1">SUMPRODUCT((OFFSET('Game Board'!$F$8:$F$31,0,KX$1)=LR19)*(OFFSET('Game Board'!$I$8:$I$31,0,KX$1)=LR18)*(OFFSET('Game Board'!$G$8:$G$31,0,KX$1)&lt;OFFSET('Game Board'!$H$8:$H$31,0,KX$1))*1)+SUMPRODUCT((OFFSET('Game Board'!$I$8:$I$31,0,KX$1)=LR19)*(OFFSET('Game Board'!$F$8:$F$31,0,KX$1)=LR18)*(OFFSET('Game Board'!$H$8:$H$31,0,KX$1)&lt;OFFSET('Game Board'!$G$8:$G$31,0,KX$1))*1)</f>
        <v>0</v>
      </c>
      <c r="MT19" s="341">
        <f ca="1">SUMIFS(OFFSET('Game Board'!$G$8:$G$31,0,KX$1),OFFSET('Game Board'!$F$8:$F$31,0,KX$1),LR19,OFFSET('Game Board'!$I$8:$I$31,0,KX$1),LR18)+SUMIFS(OFFSET('Game Board'!$H$8:$H$31,0,KX$1),OFFSET('Game Board'!$I$8:$I$31,0,KX$1),LR19,OFFSET('Game Board'!$F$8:$F$31,0,KX$1),LR18)</f>
        <v>0</v>
      </c>
      <c r="MU19" s="341">
        <f ca="1">SUMIFS(OFFSET('Game Board'!$G$8:$G$31,0,KX$1),OFFSET('Game Board'!$F$8:$F$31,0,KX$1),LR19,OFFSET('Game Board'!$I$8:$I$31,0,KX$1),LR18)+SUMIFS(OFFSET('Game Board'!$H$8:$H$31,0,KX$1),OFFSET('Game Board'!$I$8:$I$31,0,KX$1),LR19,OFFSET('Game Board'!$F$8:$F$31,0,KX$1),LR18)</f>
        <v>0</v>
      </c>
      <c r="MV19" s="341">
        <f t="shared" ca="1" si="2406"/>
        <v>0</v>
      </c>
      <c r="MW19" s="341">
        <f t="shared" ca="1" si="2407"/>
        <v>0</v>
      </c>
      <c r="MX19" s="341">
        <f t="shared" ref="MX19" ca="1" si="2611">IF(LR19&lt;&gt;"",SUMPRODUCT((MA16:MA19=MA19)*(MW16:MW19&gt;MW19)*1),0)</f>
        <v>0</v>
      </c>
      <c r="MY19" s="341">
        <f t="shared" ref="MY19" ca="1" si="2612">IF(LR19&lt;&gt;"",SUMPRODUCT((MX16:MX19=MX19)*(MV16:MV19&gt;MV19)*1),0)</f>
        <v>0</v>
      </c>
      <c r="MZ19" s="341">
        <f t="shared" ca="1" si="2410"/>
        <v>0</v>
      </c>
      <c r="NA19" s="341">
        <f t="shared" ref="NA19" ca="1" si="2613">IF(LR19&lt;&gt;"",SUMPRODUCT((MZ16:MZ19=MZ19)*(MX16:MX19=MX19)*(MT16:MT19&gt;MT19)*1),0)</f>
        <v>0</v>
      </c>
      <c r="NB19" s="341">
        <f t="shared" ca="1" si="69"/>
        <v>1</v>
      </c>
      <c r="NC19" s="341">
        <f t="shared" ref="NC19" ca="1" si="2614">SUMPRODUCT((NB16:NB19=NB19)*(LE16:LE19&gt;LE19)*1)</f>
        <v>3</v>
      </c>
      <c r="ND19" s="341">
        <f t="shared" ca="1" si="71"/>
        <v>4</v>
      </c>
      <c r="NE19" s="341" t="str">
        <f t="shared" si="290"/>
        <v>Israel</v>
      </c>
      <c r="NF19" s="341">
        <f t="shared" ca="1" si="72"/>
        <v>0</v>
      </c>
      <c r="NG19" s="341">
        <f ca="1">SUMPRODUCT((OFFSET('Game Board'!$G$8:$G$31,0,NG$1)&lt;&gt;"")*(OFFSET('Game Board'!$F$8:$F$31,0,NG$1)=$C19)*(OFFSET('Game Board'!$G$8:$G$31,0,NG$1)&gt;OFFSET('Game Board'!$H$8:$H$31,0,NG$1))*1)+SUMPRODUCT((OFFSET('Game Board'!$G$8:$G$31,0,NG$1)&lt;&gt;"")*(OFFSET('Game Board'!$I$8:$I$31,0,NG$1)=$C19)*(OFFSET('Game Board'!$H$8:$H$31,0,NG$1)&gt;OFFSET('Game Board'!$G$8:$G$31,0,NG$1))*1)</f>
        <v>0</v>
      </c>
      <c r="NH19" s="341">
        <f ca="1">SUMPRODUCT((OFFSET('Game Board'!$G$8:$G$31,0,NG$1)&lt;&gt;"")*(OFFSET('Game Board'!$F$8:$F$31,0,NG$1)=$C19)*(OFFSET('Game Board'!$G$8:$G$31,0,NG$1)=OFFSET('Game Board'!$H$8:$H$31,0,NG$1))*1)+SUMPRODUCT((OFFSET('Game Board'!$G$8:$G$31,0,NG$1)&lt;&gt;"")*(OFFSET('Game Board'!$I$8:$I$31,0,NG$1)=$C19)*(OFFSET('Game Board'!$G$8:$G$31,0,NG$1)=OFFSET('Game Board'!$H$8:$H$31,0,NG$1))*1)</f>
        <v>0</v>
      </c>
      <c r="NI19" s="341">
        <f ca="1">SUMPRODUCT((OFFSET('Game Board'!$G$8:$G$31,0,NG$1)&lt;&gt;"")*(OFFSET('Game Board'!$F$8:$F$31,0,NG$1)=$C19)*(OFFSET('Game Board'!$G$8:$G$31,0,NG$1)&lt;OFFSET('Game Board'!$H$8:$H$31,0,NG$1))*1)+SUMPRODUCT((OFFSET('Game Board'!$G$8:$G$31,0,NG$1)&lt;&gt;"")*(OFFSET('Game Board'!$I$8:$I$31,0,NG$1)=$C19)*(OFFSET('Game Board'!$H$8:$H$31,0,NG$1)&lt;OFFSET('Game Board'!$G$8:$G$31,0,NG$1))*1)</f>
        <v>0</v>
      </c>
      <c r="NJ19" s="341">
        <f ca="1">SUMIF(OFFSET('Game Board'!$F$8:$F$31,0,NG$1),$C19,OFFSET('Game Board'!$G$8:$G$31,0,NG$1))+SUMIF(OFFSET('Game Board'!$I$8:$I$31,0,NG$1),$C19,OFFSET('Game Board'!$H$8:$H$31,0,NG$1))</f>
        <v>0</v>
      </c>
      <c r="NK19" s="341">
        <f ca="1">SUMIF(OFFSET('Game Board'!$F$8:$F$31,0,NG$1),$C19,OFFSET('Game Board'!$H$8:$H$31,0,NG$1))+SUMIF(OFFSET('Game Board'!$I$8:$I$31,0,NG$1),$C19,OFFSET('Game Board'!$G$8:$G$31,0,NG$1))</f>
        <v>0</v>
      </c>
      <c r="NL19" s="341">
        <f t="shared" ca="1" si="73"/>
        <v>0</v>
      </c>
      <c r="NM19" s="341">
        <f t="shared" ca="1" si="74"/>
        <v>0</v>
      </c>
      <c r="NN19" s="341">
        <f t="shared" ca="1" si="291"/>
        <v>1</v>
      </c>
      <c r="NO19" s="341">
        <f>'Tournament Setup'!$F21</f>
        <v>0</v>
      </c>
      <c r="NP19" s="341">
        <f t="shared" ref="NP19" ca="1" si="2615">RANK(NM19,NM16:NM19)</f>
        <v>1</v>
      </c>
      <c r="NQ19" s="341">
        <f t="shared" ref="NQ19" ca="1" si="2616">SUMPRODUCT((NP16:NP19=NP19)*(NL16:NL19&gt;NL19)*1)</f>
        <v>0</v>
      </c>
      <c r="NR19" s="341">
        <f t="shared" ca="1" si="77"/>
        <v>1</v>
      </c>
      <c r="NS19" s="341">
        <f t="shared" ref="NS19" ca="1" si="2617">SUMPRODUCT((NP16:NP19=NP19)*(NL16:NL19=NL19)*(NJ16:NJ19&gt;NJ19)*1)</f>
        <v>0</v>
      </c>
      <c r="NT19" s="341">
        <f t="shared" ca="1" si="79"/>
        <v>1</v>
      </c>
      <c r="NU19" s="341">
        <f t="shared" ref="NU19" ca="1" si="2618">RANK(NT19,NT16:NT19,1)+COUNTIF(NT16:NT19,NT19)-1</f>
        <v>4</v>
      </c>
      <c r="NV19" s="341">
        <v>4</v>
      </c>
      <c r="NW19" s="341" t="str">
        <f t="shared" ref="NW19" ca="1" si="2619">INDEX(NE16:NE19,MATCH(NV19,NU16:NU19,0),0)</f>
        <v>Israel</v>
      </c>
      <c r="NX19" s="341">
        <f t="shared" ref="NX19" ca="1" si="2620">INDEX(NT16:NT19,MATCH(NW19,NE16:NE19,0),0)</f>
        <v>1</v>
      </c>
      <c r="NY19" s="341" t="str">
        <f t="shared" ca="1" si="2419"/>
        <v>Israel</v>
      </c>
      <c r="NZ19" s="341" t="str">
        <f t="shared" ref="NZ19" ca="1" si="2621">IF(AND(NZ18&lt;&gt;"",NX19=2),NW19,"")</f>
        <v/>
      </c>
      <c r="OA19" s="341" t="str">
        <f t="shared" ref="OA19" ca="1" si="2622">IF(AND(OA18&lt;&gt;"",NX19=3),NW19,"")</f>
        <v/>
      </c>
      <c r="OB19" s="341">
        <f ca="1">SUMPRODUCT((OFFSET('Game Board'!$F$8:$F$31,0,NG$1)=NY19)*(OFFSET('Game Board'!$I$8:$I$31,0,NG$1)=NY16)*(OFFSET('Game Board'!$G$8:$G$31,0,NG$1)&gt;OFFSET('Game Board'!$H$8:$H$31,0,NG$1))*1)+SUMPRODUCT((OFFSET('Game Board'!$I$8:$I$31,0,NG$1)=NY19)*(OFFSET('Game Board'!$F$8:$F$31,0,NG$1)=NY16)*(OFFSET('Game Board'!$H$8:$H$31,0,NG$1)&gt;OFFSET('Game Board'!$G$8:$G$31,0,NG$1))*1)+SUMPRODUCT((OFFSET('Game Board'!$F$8:$F$31,0,NG$1)=NY19)*(OFFSET('Game Board'!$I$8:$I$31,0,NG$1)=NY17)*(OFFSET('Game Board'!$G$8:$G$31,0,NG$1)&gt;OFFSET('Game Board'!$H$8:$H$31,0,NG$1))*1)+SUMPRODUCT((OFFSET('Game Board'!$I$8:$I$31,0,NG$1)=NY19)*(OFFSET('Game Board'!$F$8:$F$31,0,NG$1)=NY17)*(OFFSET('Game Board'!$H$8:$H$31,0,NG$1)&gt;OFFSET('Game Board'!$G$8:$G$31,0,NG$1))*1)+SUMPRODUCT((OFFSET('Game Board'!$F$8:$F$31,0,NG$1)=NY19)*(OFFSET('Game Board'!$I$8:$I$31,0,NG$1)=NY18)*(OFFSET('Game Board'!$G$8:$G$31,0,NG$1)&gt;OFFSET('Game Board'!$H$8:$H$31,0,NG$1))*1)+SUMPRODUCT((OFFSET('Game Board'!$I$8:$I$31,0,NG$1)=NY19)*(OFFSET('Game Board'!$F$8:$F$31,0,NG$1)=NY18)*(OFFSET('Game Board'!$H$8:$H$31,0,NG$1)&gt;OFFSET('Game Board'!$G$8:$G$31,0,NG$1))*1)</f>
        <v>0</v>
      </c>
      <c r="OC19" s="341">
        <f ca="1">SUMPRODUCT((OFFSET('Game Board'!$F$8:$F$31,0,NG$1)=NY19)*(OFFSET('Game Board'!$I$8:$I$31,0,NG$1)=NY16)*(OFFSET('Game Board'!$G$8:$G$31,0,NG$1)&gt;=OFFSET('Game Board'!$H$8:$H$31,0,NG$1))*1)+SUMPRODUCT((OFFSET('Game Board'!$I$8:$I$31,0,NG$1)=NY19)*(OFFSET('Game Board'!$F$8:$F$31,0,NG$1)=NY16)*(OFFSET('Game Board'!$G$8:$G$31,0,NG$1)=OFFSET('Game Board'!$H$8:$H$31,0,NG$1))*1)+SUMPRODUCT((OFFSET('Game Board'!$F$8:$F$31,0,NG$1)=NY19)*(OFFSET('Game Board'!$I$8:$I$31,0,NG$1)=NY17)*(OFFSET('Game Board'!$G$8:$G$31,0,NG$1)=OFFSET('Game Board'!$H$8:$H$31,0,NG$1))*1)+SUMPRODUCT((OFFSET('Game Board'!$I$8:$I$31,0,NG$1)=NY19)*(OFFSET('Game Board'!$F$8:$F$31,0,NG$1)=NY17)*(OFFSET('Game Board'!$G$8:$G$31,0,NG$1)=OFFSET('Game Board'!$H$8:$H$31,0,NG$1))*1)+SUMPRODUCT((OFFSET('Game Board'!$F$8:$F$31,0,NG$1)=NY19)*(OFFSET('Game Board'!$I$8:$I$31,0,NG$1)=NY18)*(OFFSET('Game Board'!$G$8:$G$31,0,NG$1)=OFFSET('Game Board'!$H$8:$H$31,0,NG$1))*1)+SUMPRODUCT((OFFSET('Game Board'!$I$8:$I$31,0,NG$1)=NY19)*(OFFSET('Game Board'!$F$8:$F$31,0,NG$1)=NY18)*(OFFSET('Game Board'!$G$8:$G$31,0,NG$1)=OFFSET('Game Board'!$H$8:$H$31,0,NG$1))*1)</f>
        <v>3</v>
      </c>
      <c r="OD19" s="341">
        <f ca="1">SUMPRODUCT((OFFSET('Game Board'!$F$8:$F$31,0,NG$1)=NY19)*(OFFSET('Game Board'!$I$8:$I$31,0,NG$1)=NY16)*(OFFSET('Game Board'!$G$8:$G$31,0,NG$1)&lt;OFFSET('Game Board'!$H$8:$H$31,0,NG$1))*1)+SUMPRODUCT((OFFSET('Game Board'!$I$8:$I$31,0,NG$1)=NY19)*(OFFSET('Game Board'!$F$8:$F$31,0,NG$1)=NY16)*(OFFSET('Game Board'!$H$8:$H$31,0,NG$1)&lt;OFFSET('Game Board'!$G$8:$G$31,0,NG$1))*1)+SUMPRODUCT((OFFSET('Game Board'!$F$8:$F$31,0,NG$1)=NY19)*(OFFSET('Game Board'!$I$8:$I$31,0,NG$1)=NY17)*(OFFSET('Game Board'!$G$8:$G$31,0,NG$1)&lt;OFFSET('Game Board'!$H$8:$H$31,0,NG$1))*1)+SUMPRODUCT((OFFSET('Game Board'!$I$8:$I$31,0,NG$1)=NY19)*(OFFSET('Game Board'!$F$8:$F$31,0,NG$1)=NY17)*(OFFSET('Game Board'!$H$8:$H$31,0,NG$1)&lt;OFFSET('Game Board'!$G$8:$G$31,0,NG$1))*1)+SUMPRODUCT((OFFSET('Game Board'!$F$8:$F$31,0,NG$1)=NY19)*(OFFSET('Game Board'!$I$8:$I$31,0,NG$1)=NY18)*(OFFSET('Game Board'!$G$8:$G$31,0,NG$1)&lt;OFFSET('Game Board'!$H$8:$H$31,0,NG$1))*1)+SUMPRODUCT((OFFSET('Game Board'!$I$8:$I$31,0,NG$1)=NY19)*(OFFSET('Game Board'!$F$8:$F$31,0,NG$1)=NY18)*(OFFSET('Game Board'!$H$8:$H$31,0,NG$1)&lt;OFFSET('Game Board'!$G$8:$G$31,0,NG$1))*1)</f>
        <v>0</v>
      </c>
      <c r="OE19" s="341">
        <f ca="1">SUMIFS(OFFSET('Game Board'!$G$8:$G$31,0,NG$1),OFFSET('Game Board'!$F$8:$F$31,0,NG$1),NY19,OFFSET('Game Board'!$I$8:$I$31,0,NG$1),NY16)+SUMIFS(OFFSET('Game Board'!$G$8:$G$31,0,NG$1),OFFSET('Game Board'!$F$8:$F$31,0,NG$1),NY19,OFFSET('Game Board'!$I$8:$I$31,0,NG$1),NY17)+SUMIFS(OFFSET('Game Board'!$G$8:$G$31,0,NG$1),OFFSET('Game Board'!$F$8:$F$31,0,NG$1),NY19,OFFSET('Game Board'!$I$8:$I$31,0,NG$1),NY18)+SUMIFS(OFFSET('Game Board'!$H$8:$H$31,0,NG$1),OFFSET('Game Board'!$I$8:$I$31,0,NG$1),NY19,OFFSET('Game Board'!$F$8:$F$31,0,NG$1),NY16)+SUMIFS(OFFSET('Game Board'!$H$8:$H$31,0,NG$1),OFFSET('Game Board'!$I$8:$I$31,0,NG$1),NY19,OFFSET('Game Board'!$F$8:$F$31,0,NG$1),NY17)+SUMIFS(OFFSET('Game Board'!$H$8:$H$31,0,NG$1),OFFSET('Game Board'!$I$8:$I$31,0,NG$1),NY19,OFFSET('Game Board'!$F$8:$F$31,0,NG$1),NY18)</f>
        <v>0</v>
      </c>
      <c r="OF19" s="341">
        <f ca="1">SUMIFS(OFFSET('Game Board'!$H$8:$H$31,0,NG$1),OFFSET('Game Board'!$F$8:$F$31,0,NG$1),NY19,OFFSET('Game Board'!$I$8:$I$31,0,NG$1),NY16)+SUMIFS(OFFSET('Game Board'!$H$8:$H$31,0,NG$1),OFFSET('Game Board'!$F$8:$F$31,0,NG$1),NY19,OFFSET('Game Board'!$I$8:$I$31,0,NG$1),NY17)+SUMIFS(OFFSET('Game Board'!$H$8:$H$31,0,NG$1),OFFSET('Game Board'!$F$8:$F$31,0,NG$1),NY19,OFFSET('Game Board'!$I$8:$I$31,0,NG$1),NY18)+SUMIFS(OFFSET('Game Board'!$G$8:$G$31,0,NG$1),OFFSET('Game Board'!$I$8:$I$31,0,NG$1),NY19,OFFSET('Game Board'!$F$8:$F$31,0,NG$1),NY16)+SUMIFS(OFFSET('Game Board'!$G$8:$G$31,0,NG$1),OFFSET('Game Board'!$I$8:$I$31,0,NG$1),NY19,OFFSET('Game Board'!$F$8:$F$31,0,NG$1),NY17)+SUMIFS(OFFSET('Game Board'!$G$8:$G$31,0,NG$1),OFFSET('Game Board'!$I$8:$I$31,0,NG$1),NY19,OFFSET('Game Board'!$F$8:$F$31,0,NG$1),NY18)</f>
        <v>0</v>
      </c>
      <c r="OG19" s="341">
        <f t="shared" ca="1" si="84"/>
        <v>0</v>
      </c>
      <c r="OH19" s="341">
        <f t="shared" ca="1" si="85"/>
        <v>3</v>
      </c>
      <c r="OI19" s="341">
        <f t="shared" ref="OI19" ca="1" si="2623">IF(NY19&lt;&gt;"",SUMPRODUCT((NX16:NX19=NX19)*(OH16:OH19&gt;OH19)*1),0)</f>
        <v>0</v>
      </c>
      <c r="OJ19" s="341">
        <f t="shared" ref="OJ19" ca="1" si="2624">IF(NY19&lt;&gt;"",SUMPRODUCT((OI16:OI19=OI19)*(OG16:OG19&gt;OG19)*1),0)</f>
        <v>0</v>
      </c>
      <c r="OK19" s="341">
        <f t="shared" ca="1" si="88"/>
        <v>0</v>
      </c>
      <c r="OL19" s="341">
        <f t="shared" ref="OL19" ca="1" si="2625">IF(NY19&lt;&gt;"",SUMPRODUCT((OK16:OK19=OK19)*(OI16:OI19=OI19)*(OE16:OE19&gt;OE19)*1),0)</f>
        <v>0</v>
      </c>
      <c r="OM19" s="341">
        <f t="shared" ca="1" si="90"/>
        <v>1</v>
      </c>
      <c r="ON19" s="341">
        <f ca="1">SUMPRODUCT((OFFSET('Game Board'!$F$8:$F$31,0,NG$1)=NZ19)*(OFFSET('Game Board'!$I$8:$I$31,0,NG$1)=NZ17)*(OFFSET('Game Board'!$G$8:$G$31,0,NG$1)&gt;OFFSET('Game Board'!$H$8:$H$31,0,NG$1))*1)+SUMPRODUCT((OFFSET('Game Board'!$I$8:$I$31,0,NG$1)=NZ19)*(OFFSET('Game Board'!$F$8:$F$31,0,NG$1)=NZ17)*(OFFSET('Game Board'!$H$8:$H$31,0,NG$1)&gt;OFFSET('Game Board'!$G$8:$G$31,0,NG$1))*1)+SUMPRODUCT((OFFSET('Game Board'!$F$8:$F$31,0,NG$1)=NZ19)*(OFFSET('Game Board'!$I$8:$I$31,0,NG$1)=NZ18)*(OFFSET('Game Board'!$G$8:$G$31,0,NG$1)&gt;OFFSET('Game Board'!$H$8:$H$31,0,NG$1))*1)+SUMPRODUCT((OFFSET('Game Board'!$I$8:$I$31,0,NG$1)=NZ19)*(OFFSET('Game Board'!$F$8:$F$31,0,NG$1)=NZ18)*(OFFSET('Game Board'!$H$8:$H$31,0,NG$1)&gt;OFFSET('Game Board'!$G$8:$G$31,0,NG$1))*1)</f>
        <v>0</v>
      </c>
      <c r="OO19" s="341">
        <f ca="1">SUMPRODUCT((OFFSET('Game Board'!$F$8:$F$31,0,NG$1)=NZ19)*(OFFSET('Game Board'!$I$8:$I$31,0,NG$1)=NZ17)*(OFFSET('Game Board'!$G$8:$G$31,0,NG$1)=OFFSET('Game Board'!$H$8:$H$31,0,NG$1))*1)+SUMPRODUCT((OFFSET('Game Board'!$I$8:$I$31,0,NG$1)=NZ19)*(OFFSET('Game Board'!$F$8:$F$31,0,NG$1)=NZ17)*(OFFSET('Game Board'!$G$8:$G$31,0,NG$1)=OFFSET('Game Board'!$H$8:$H$31,0,NG$1))*1)+SUMPRODUCT((OFFSET('Game Board'!$F$8:$F$31,0,NG$1)=NZ19)*(OFFSET('Game Board'!$I$8:$I$31,0,NG$1)=NZ18)*(OFFSET('Game Board'!$G$8:$G$31,0,NG$1)=OFFSET('Game Board'!$H$8:$H$31,0,NG$1))*1)+SUMPRODUCT((OFFSET('Game Board'!$I$8:$I$31,0,NG$1)=NZ19)*(OFFSET('Game Board'!$F$8:$F$31,0,NG$1)=NZ18)*(OFFSET('Game Board'!$G$8:$G$31,0,NG$1)=OFFSET('Game Board'!$H$8:$H$31,0,NG$1))*1)</f>
        <v>0</v>
      </c>
      <c r="OP19" s="341">
        <f ca="1">SUMPRODUCT((OFFSET('Game Board'!$F$8:$F$31,0,NG$1)=NZ19)*(OFFSET('Game Board'!$I$8:$I$31,0,NG$1)=NZ17)*(OFFSET('Game Board'!$G$8:$G$31,0,NG$1)&lt;OFFSET('Game Board'!$H$8:$H$31,0,NG$1))*1)+SUMPRODUCT((OFFSET('Game Board'!$I$8:$I$31,0,NG$1)=NZ19)*(OFFSET('Game Board'!$F$8:$F$31,0,NG$1)=NZ17)*(OFFSET('Game Board'!$H$8:$H$31,0,NG$1)&lt;OFFSET('Game Board'!$G$8:$G$31,0,NG$1))*1)+SUMPRODUCT((OFFSET('Game Board'!$F$8:$F$31,0,NG$1)=NZ19)*(OFFSET('Game Board'!$I$8:$I$31,0,NG$1)=NZ18)*(OFFSET('Game Board'!$G$8:$G$31,0,NG$1)&lt;OFFSET('Game Board'!$H$8:$H$31,0,NG$1))*1)+SUMPRODUCT((OFFSET('Game Board'!$I$8:$I$31,0,NG$1)=NZ19)*(OFFSET('Game Board'!$F$8:$F$31,0,NG$1)=NZ18)*(OFFSET('Game Board'!$H$8:$H$31,0,NG$1)&lt;OFFSET('Game Board'!$G$8:$G$31,0,NG$1))*1)</f>
        <v>0</v>
      </c>
      <c r="OQ19" s="341">
        <f ca="1">SUMIFS(OFFSET('Game Board'!$G$8:$G$31,0,NG$1),OFFSET('Game Board'!$F$8:$F$31,0,NG$1),NZ19,OFFSET('Game Board'!$I$8:$I$31,0,NG$1),NZ17)+SUMIFS(OFFSET('Game Board'!$G$8:$G$31,0,NG$1),OFFSET('Game Board'!$F$8:$F$31,0,NG$1),NZ19,OFFSET('Game Board'!$I$8:$I$31,0,NG$1),NZ18)+SUMIFS(OFFSET('Game Board'!$H$8:$H$31,0,NG$1),OFFSET('Game Board'!$I$8:$I$31,0,NG$1),NZ19,OFFSET('Game Board'!$F$8:$F$31,0,NG$1),NZ17)+SUMIFS(OFFSET('Game Board'!$H$8:$H$31,0,NG$1),OFFSET('Game Board'!$I$8:$I$31,0,NG$1),NZ19,OFFSET('Game Board'!$F$8:$F$31,0,NG$1),NZ18)</f>
        <v>0</v>
      </c>
      <c r="OR19" s="341">
        <f ca="1">SUMIFS(OFFSET('Game Board'!$G$8:$G$31,0,NG$1),OFFSET('Game Board'!$F$8:$F$31,0,NG$1),NZ19,OFFSET('Game Board'!$I$8:$I$31,0,NG$1),NZ17)+SUMIFS(OFFSET('Game Board'!$G$8:$G$31,0,NG$1),OFFSET('Game Board'!$F$8:$F$31,0,NG$1),NZ19,OFFSET('Game Board'!$I$8:$I$31,0,NG$1),NZ18)+SUMIFS(OFFSET('Game Board'!$H$8:$H$31,0,NG$1),OFFSET('Game Board'!$I$8:$I$31,0,NG$1),NZ19,OFFSET('Game Board'!$F$8:$F$31,0,NG$1),NZ17)+SUMIFS(OFFSET('Game Board'!$H$8:$H$31,0,NG$1),OFFSET('Game Board'!$I$8:$I$31,0,NG$1),NZ19,OFFSET('Game Board'!$F$8:$F$31,0,NG$1),NZ18)</f>
        <v>0</v>
      </c>
      <c r="OS19" s="341">
        <f t="shared" ca="1" si="303"/>
        <v>0</v>
      </c>
      <c r="OT19" s="341">
        <f t="shared" ca="1" si="304"/>
        <v>0</v>
      </c>
      <c r="OU19" s="341">
        <f t="shared" ref="OU19" ca="1" si="2626">IF(NZ19&lt;&gt;"",SUMPRODUCT((NX16:NX19=NX19)*(OT16:OT19&gt;OT19)*1),0)</f>
        <v>0</v>
      </c>
      <c r="OV19" s="341">
        <f t="shared" ref="OV19" ca="1" si="2627">IF(NZ19&lt;&gt;"",SUMPRODUCT((OU16:OU19=OU19)*(OS16:OS19&gt;OS19)*1),0)</f>
        <v>0</v>
      </c>
      <c r="OW19" s="341">
        <f t="shared" ca="1" si="307"/>
        <v>0</v>
      </c>
      <c r="OX19" s="341">
        <f t="shared" ref="OX19" ca="1" si="2628">IF(NZ19&lt;&gt;"",SUMPRODUCT((OW16:OW19=OW19)*(OU16:OU19=OU19)*(OQ16:OQ19&gt;OQ19)*1),0)</f>
        <v>0</v>
      </c>
      <c r="OY19" s="341">
        <f t="shared" ca="1" si="91"/>
        <v>1</v>
      </c>
      <c r="OZ19" s="341">
        <f ca="1">SUMPRODUCT((OFFSET('Game Board'!$F$8:$F$31,0,NG$1)=OA19)*(OFFSET('Game Board'!$I$8:$I$31,0,NG$1)=OA18)*(OFFSET('Game Board'!$G$8:$G$31,0,NG$1)&gt;OFFSET('Game Board'!$H$8:$H$31,0,NG$1))*1)+SUMPRODUCT((OFFSET('Game Board'!$I$8:$I$31,0,NG$1)=OA19)*(OFFSET('Game Board'!$F$8:$F$31,0,NG$1)=OA18)*(OFFSET('Game Board'!$H$8:$H$31,0,NG$1)&gt;OFFSET('Game Board'!$G$8:$G$31,0,NG$1))*1)</f>
        <v>0</v>
      </c>
      <c r="PA19" s="341">
        <f ca="1">SUMPRODUCT((OFFSET('Game Board'!$F$8:$F$31,0,NG$1)=OA19)*(OFFSET('Game Board'!$I$8:$I$31,0,NG$1)=OA18)*(OFFSET('Game Board'!$G$8:$G$31,0,NG$1)=OFFSET('Game Board'!$H$8:$H$31,0,NG$1))*1)+SUMPRODUCT((OFFSET('Game Board'!$I$8:$I$31,0,NG$1)=OA19)*(OFFSET('Game Board'!$F$8:$F$31,0,NG$1)=OA18)*(OFFSET('Game Board'!$H$8:$H$31,0,NG$1)=OFFSET('Game Board'!$G$8:$G$31,0,NG$1))*1)</f>
        <v>0</v>
      </c>
      <c r="PB19" s="341">
        <f ca="1">SUMPRODUCT((OFFSET('Game Board'!$F$8:$F$31,0,NG$1)=OA19)*(OFFSET('Game Board'!$I$8:$I$31,0,NG$1)=OA18)*(OFFSET('Game Board'!$G$8:$G$31,0,NG$1)&lt;OFFSET('Game Board'!$H$8:$H$31,0,NG$1))*1)+SUMPRODUCT((OFFSET('Game Board'!$I$8:$I$31,0,NG$1)=OA19)*(OFFSET('Game Board'!$F$8:$F$31,0,NG$1)=OA18)*(OFFSET('Game Board'!$H$8:$H$31,0,NG$1)&lt;OFFSET('Game Board'!$G$8:$G$31,0,NG$1))*1)</f>
        <v>0</v>
      </c>
      <c r="PC19" s="341">
        <f ca="1">SUMIFS(OFFSET('Game Board'!$G$8:$G$31,0,NG$1),OFFSET('Game Board'!$F$8:$F$31,0,NG$1),OA19,OFFSET('Game Board'!$I$8:$I$31,0,NG$1),OA18)+SUMIFS(OFFSET('Game Board'!$H$8:$H$31,0,NG$1),OFFSET('Game Board'!$I$8:$I$31,0,NG$1),OA19,OFFSET('Game Board'!$F$8:$F$31,0,NG$1),OA18)</f>
        <v>0</v>
      </c>
      <c r="PD19" s="341">
        <f ca="1">SUMIFS(OFFSET('Game Board'!$G$8:$G$31,0,NG$1),OFFSET('Game Board'!$F$8:$F$31,0,NG$1),OA19,OFFSET('Game Board'!$I$8:$I$31,0,NG$1),OA18)+SUMIFS(OFFSET('Game Board'!$H$8:$H$31,0,NG$1),OFFSET('Game Board'!$I$8:$I$31,0,NG$1),OA19,OFFSET('Game Board'!$F$8:$F$31,0,NG$1),OA18)</f>
        <v>0</v>
      </c>
      <c r="PE19" s="341">
        <f t="shared" ca="1" si="2428"/>
        <v>0</v>
      </c>
      <c r="PF19" s="341">
        <f t="shared" ca="1" si="2429"/>
        <v>0</v>
      </c>
      <c r="PG19" s="341">
        <f t="shared" ref="PG19" ca="1" si="2629">IF(OA19&lt;&gt;"",SUMPRODUCT((OJ16:OJ19=OJ19)*(PF16:PF19&gt;PF19)*1),0)</f>
        <v>0</v>
      </c>
      <c r="PH19" s="341">
        <f t="shared" ref="PH19" ca="1" si="2630">IF(OA19&lt;&gt;"",SUMPRODUCT((PG16:PG19=PG19)*(PE16:PE19&gt;PE19)*1),0)</f>
        <v>0</v>
      </c>
      <c r="PI19" s="341">
        <f t="shared" ca="1" si="2432"/>
        <v>0</v>
      </c>
      <c r="PJ19" s="341">
        <f t="shared" ref="PJ19" ca="1" si="2631">IF(OA19&lt;&gt;"",SUMPRODUCT((PI16:PI19=PI19)*(PG16:PG19=PG19)*(PC16:PC19&gt;PC19)*1),0)</f>
        <v>0</v>
      </c>
      <c r="PK19" s="341">
        <f t="shared" ca="1" si="92"/>
        <v>1</v>
      </c>
      <c r="PL19" s="341">
        <f t="shared" ref="PL19" ca="1" si="2632">SUMPRODUCT((PK16:PK19=PK19)*(NN16:NN19&gt;NN19)*1)</f>
        <v>3</v>
      </c>
      <c r="PM19" s="341">
        <f t="shared" ca="1" si="94"/>
        <v>4</v>
      </c>
      <c r="PN19" s="341" t="str">
        <f t="shared" si="310"/>
        <v>Israel</v>
      </c>
      <c r="PO19" s="341">
        <f t="shared" ca="1" si="95"/>
        <v>0</v>
      </c>
      <c r="PP19" s="341">
        <f ca="1">SUMPRODUCT((OFFSET('Game Board'!$G$8:$G$31,0,PP$1)&lt;&gt;"")*(OFFSET('Game Board'!$F$8:$F$31,0,PP$1)=$C19)*(OFFSET('Game Board'!$G$8:$G$31,0,PP$1)&gt;OFFSET('Game Board'!$H$8:$H$31,0,PP$1))*1)+SUMPRODUCT((OFFSET('Game Board'!$G$8:$G$31,0,PP$1)&lt;&gt;"")*(OFFSET('Game Board'!$I$8:$I$31,0,PP$1)=$C19)*(OFFSET('Game Board'!$H$8:$H$31,0,PP$1)&gt;OFFSET('Game Board'!$G$8:$G$31,0,PP$1))*1)</f>
        <v>0</v>
      </c>
      <c r="PQ19" s="341">
        <f ca="1">SUMPRODUCT((OFFSET('Game Board'!$G$8:$G$31,0,PP$1)&lt;&gt;"")*(OFFSET('Game Board'!$F$8:$F$31,0,PP$1)=$C19)*(OFFSET('Game Board'!$G$8:$G$31,0,PP$1)=OFFSET('Game Board'!$H$8:$H$31,0,PP$1))*1)+SUMPRODUCT((OFFSET('Game Board'!$G$8:$G$31,0,PP$1)&lt;&gt;"")*(OFFSET('Game Board'!$I$8:$I$31,0,PP$1)=$C19)*(OFFSET('Game Board'!$G$8:$G$31,0,PP$1)=OFFSET('Game Board'!$H$8:$H$31,0,PP$1))*1)</f>
        <v>0</v>
      </c>
      <c r="PR19" s="341">
        <f ca="1">SUMPRODUCT((OFFSET('Game Board'!$G$8:$G$31,0,PP$1)&lt;&gt;"")*(OFFSET('Game Board'!$F$8:$F$31,0,PP$1)=$C19)*(OFFSET('Game Board'!$G$8:$G$31,0,PP$1)&lt;OFFSET('Game Board'!$H$8:$H$31,0,PP$1))*1)+SUMPRODUCT((OFFSET('Game Board'!$G$8:$G$31,0,PP$1)&lt;&gt;"")*(OFFSET('Game Board'!$I$8:$I$31,0,PP$1)=$C19)*(OFFSET('Game Board'!$H$8:$H$31,0,PP$1)&lt;OFFSET('Game Board'!$G$8:$G$31,0,PP$1))*1)</f>
        <v>0</v>
      </c>
      <c r="PS19" s="341">
        <f ca="1">SUMIF(OFFSET('Game Board'!$F$8:$F$31,0,PP$1),$C19,OFFSET('Game Board'!$G$8:$G$31,0,PP$1))+SUMIF(OFFSET('Game Board'!$I$8:$I$31,0,PP$1),$C19,OFFSET('Game Board'!$H$8:$H$31,0,PP$1))</f>
        <v>0</v>
      </c>
      <c r="PT19" s="341">
        <f ca="1">SUMIF(OFFSET('Game Board'!$F$8:$F$31,0,PP$1),$C19,OFFSET('Game Board'!$H$8:$H$31,0,PP$1))+SUMIF(OFFSET('Game Board'!$I$8:$I$31,0,PP$1),$C19,OFFSET('Game Board'!$G$8:$G$31,0,PP$1))</f>
        <v>0</v>
      </c>
      <c r="PU19" s="341">
        <f t="shared" ca="1" si="96"/>
        <v>0</v>
      </c>
      <c r="PV19" s="341">
        <f t="shared" ca="1" si="97"/>
        <v>0</v>
      </c>
      <c r="PW19" s="341">
        <f t="shared" ca="1" si="311"/>
        <v>1</v>
      </c>
      <c r="PX19" s="341">
        <f>'Tournament Setup'!$F21</f>
        <v>0</v>
      </c>
      <c r="PY19" s="341">
        <f t="shared" ref="PY19" ca="1" si="2633">RANK(PV19,PV16:PV19)</f>
        <v>1</v>
      </c>
      <c r="PZ19" s="341">
        <f t="shared" ref="PZ19" ca="1" si="2634">SUMPRODUCT((PY16:PY19=PY19)*(PU16:PU19&gt;PU19)*1)</f>
        <v>0</v>
      </c>
      <c r="QA19" s="341">
        <f t="shared" ca="1" si="100"/>
        <v>1</v>
      </c>
      <c r="QB19" s="341">
        <f t="shared" ref="QB19" ca="1" si="2635">SUMPRODUCT((PY16:PY19=PY19)*(PU16:PU19=PU19)*(PS16:PS19&gt;PS19)*1)</f>
        <v>0</v>
      </c>
      <c r="QC19" s="341">
        <f t="shared" ca="1" si="102"/>
        <v>1</v>
      </c>
      <c r="QD19" s="341">
        <f t="shared" ref="QD19" ca="1" si="2636">RANK(QC19,QC16:QC19,1)+COUNTIF(QC16:QC19,QC19)-1</f>
        <v>4</v>
      </c>
      <c r="QE19" s="341">
        <v>4</v>
      </c>
      <c r="QF19" s="341" t="str">
        <f t="shared" ref="QF19" ca="1" si="2637">INDEX(PN16:PN19,MATCH(QE19,QD16:QD19,0),0)</f>
        <v>Israel</v>
      </c>
      <c r="QG19" s="341">
        <f t="shared" ref="QG19" ca="1" si="2638">INDEX(QC16:QC19,MATCH(QF19,PN16:PN19,0),0)</f>
        <v>1</v>
      </c>
      <c r="QH19" s="341" t="str">
        <f t="shared" ca="1" si="2441"/>
        <v>Israel</v>
      </c>
      <c r="QI19" s="341" t="str">
        <f t="shared" ref="QI19" ca="1" si="2639">IF(AND(QI18&lt;&gt;"",QG19=2),QF19,"")</f>
        <v/>
      </c>
      <c r="QJ19" s="341" t="str">
        <f t="shared" ref="QJ19" ca="1" si="2640">IF(AND(QJ18&lt;&gt;"",QG19=3),QF19,"")</f>
        <v/>
      </c>
      <c r="QK19" s="341">
        <f ca="1">SUMPRODUCT((OFFSET('Game Board'!$F$8:$F$31,0,PP$1)=QH19)*(OFFSET('Game Board'!$I$8:$I$31,0,PP$1)=QH16)*(OFFSET('Game Board'!$G$8:$G$31,0,PP$1)&gt;OFFSET('Game Board'!$H$8:$H$31,0,PP$1))*1)+SUMPRODUCT((OFFSET('Game Board'!$I$8:$I$31,0,PP$1)=QH19)*(OFFSET('Game Board'!$F$8:$F$31,0,PP$1)=QH16)*(OFFSET('Game Board'!$H$8:$H$31,0,PP$1)&gt;OFFSET('Game Board'!$G$8:$G$31,0,PP$1))*1)+SUMPRODUCT((OFFSET('Game Board'!$F$8:$F$31,0,PP$1)=QH19)*(OFFSET('Game Board'!$I$8:$I$31,0,PP$1)=QH17)*(OFFSET('Game Board'!$G$8:$G$31,0,PP$1)&gt;OFFSET('Game Board'!$H$8:$H$31,0,PP$1))*1)+SUMPRODUCT((OFFSET('Game Board'!$I$8:$I$31,0,PP$1)=QH19)*(OFFSET('Game Board'!$F$8:$F$31,0,PP$1)=QH17)*(OFFSET('Game Board'!$H$8:$H$31,0,PP$1)&gt;OFFSET('Game Board'!$G$8:$G$31,0,PP$1))*1)+SUMPRODUCT((OFFSET('Game Board'!$F$8:$F$31,0,PP$1)=QH19)*(OFFSET('Game Board'!$I$8:$I$31,0,PP$1)=QH18)*(OFFSET('Game Board'!$G$8:$G$31,0,PP$1)&gt;OFFSET('Game Board'!$H$8:$H$31,0,PP$1))*1)+SUMPRODUCT((OFFSET('Game Board'!$I$8:$I$31,0,PP$1)=QH19)*(OFFSET('Game Board'!$F$8:$F$31,0,PP$1)=QH18)*(OFFSET('Game Board'!$H$8:$H$31,0,PP$1)&gt;OFFSET('Game Board'!$G$8:$G$31,0,PP$1))*1)</f>
        <v>0</v>
      </c>
      <c r="QL19" s="341">
        <f ca="1">SUMPRODUCT((OFFSET('Game Board'!$F$8:$F$31,0,PP$1)=QH19)*(OFFSET('Game Board'!$I$8:$I$31,0,PP$1)=QH16)*(OFFSET('Game Board'!$G$8:$G$31,0,PP$1)&gt;=OFFSET('Game Board'!$H$8:$H$31,0,PP$1))*1)+SUMPRODUCT((OFFSET('Game Board'!$I$8:$I$31,0,PP$1)=QH19)*(OFFSET('Game Board'!$F$8:$F$31,0,PP$1)=QH16)*(OFFSET('Game Board'!$G$8:$G$31,0,PP$1)=OFFSET('Game Board'!$H$8:$H$31,0,PP$1))*1)+SUMPRODUCT((OFFSET('Game Board'!$F$8:$F$31,0,PP$1)=QH19)*(OFFSET('Game Board'!$I$8:$I$31,0,PP$1)=QH17)*(OFFSET('Game Board'!$G$8:$G$31,0,PP$1)=OFFSET('Game Board'!$H$8:$H$31,0,PP$1))*1)+SUMPRODUCT((OFFSET('Game Board'!$I$8:$I$31,0,PP$1)=QH19)*(OFFSET('Game Board'!$F$8:$F$31,0,PP$1)=QH17)*(OFFSET('Game Board'!$G$8:$G$31,0,PP$1)=OFFSET('Game Board'!$H$8:$H$31,0,PP$1))*1)+SUMPRODUCT((OFFSET('Game Board'!$F$8:$F$31,0,PP$1)=QH19)*(OFFSET('Game Board'!$I$8:$I$31,0,PP$1)=QH18)*(OFFSET('Game Board'!$G$8:$G$31,0,PP$1)=OFFSET('Game Board'!$H$8:$H$31,0,PP$1))*1)+SUMPRODUCT((OFFSET('Game Board'!$I$8:$I$31,0,PP$1)=QH19)*(OFFSET('Game Board'!$F$8:$F$31,0,PP$1)=QH18)*(OFFSET('Game Board'!$G$8:$G$31,0,PP$1)=OFFSET('Game Board'!$H$8:$H$31,0,PP$1))*1)</f>
        <v>3</v>
      </c>
      <c r="QM19" s="341">
        <f ca="1">SUMPRODUCT((OFFSET('Game Board'!$F$8:$F$31,0,PP$1)=QH19)*(OFFSET('Game Board'!$I$8:$I$31,0,PP$1)=QH16)*(OFFSET('Game Board'!$G$8:$G$31,0,PP$1)&lt;OFFSET('Game Board'!$H$8:$H$31,0,PP$1))*1)+SUMPRODUCT((OFFSET('Game Board'!$I$8:$I$31,0,PP$1)=QH19)*(OFFSET('Game Board'!$F$8:$F$31,0,PP$1)=QH16)*(OFFSET('Game Board'!$H$8:$H$31,0,PP$1)&lt;OFFSET('Game Board'!$G$8:$G$31,0,PP$1))*1)+SUMPRODUCT((OFFSET('Game Board'!$F$8:$F$31,0,PP$1)=QH19)*(OFFSET('Game Board'!$I$8:$I$31,0,PP$1)=QH17)*(OFFSET('Game Board'!$G$8:$G$31,0,PP$1)&lt;OFFSET('Game Board'!$H$8:$H$31,0,PP$1))*1)+SUMPRODUCT((OFFSET('Game Board'!$I$8:$I$31,0,PP$1)=QH19)*(OFFSET('Game Board'!$F$8:$F$31,0,PP$1)=QH17)*(OFFSET('Game Board'!$H$8:$H$31,0,PP$1)&lt;OFFSET('Game Board'!$G$8:$G$31,0,PP$1))*1)+SUMPRODUCT((OFFSET('Game Board'!$F$8:$F$31,0,PP$1)=QH19)*(OFFSET('Game Board'!$I$8:$I$31,0,PP$1)=QH18)*(OFFSET('Game Board'!$G$8:$G$31,0,PP$1)&lt;OFFSET('Game Board'!$H$8:$H$31,0,PP$1))*1)+SUMPRODUCT((OFFSET('Game Board'!$I$8:$I$31,0,PP$1)=QH19)*(OFFSET('Game Board'!$F$8:$F$31,0,PP$1)=QH18)*(OFFSET('Game Board'!$H$8:$H$31,0,PP$1)&lt;OFFSET('Game Board'!$G$8:$G$31,0,PP$1))*1)</f>
        <v>0</v>
      </c>
      <c r="QN19" s="341">
        <f ca="1">SUMIFS(OFFSET('Game Board'!$G$8:$G$31,0,PP$1),OFFSET('Game Board'!$F$8:$F$31,0,PP$1),QH19,OFFSET('Game Board'!$I$8:$I$31,0,PP$1),QH16)+SUMIFS(OFFSET('Game Board'!$G$8:$G$31,0,PP$1),OFFSET('Game Board'!$F$8:$F$31,0,PP$1),QH19,OFFSET('Game Board'!$I$8:$I$31,0,PP$1),QH17)+SUMIFS(OFFSET('Game Board'!$G$8:$G$31,0,PP$1),OFFSET('Game Board'!$F$8:$F$31,0,PP$1),QH19,OFFSET('Game Board'!$I$8:$I$31,0,PP$1),QH18)+SUMIFS(OFFSET('Game Board'!$H$8:$H$31,0,PP$1),OFFSET('Game Board'!$I$8:$I$31,0,PP$1),QH19,OFFSET('Game Board'!$F$8:$F$31,0,PP$1),QH16)+SUMIFS(OFFSET('Game Board'!$H$8:$H$31,0,PP$1),OFFSET('Game Board'!$I$8:$I$31,0,PP$1),QH19,OFFSET('Game Board'!$F$8:$F$31,0,PP$1),QH17)+SUMIFS(OFFSET('Game Board'!$H$8:$H$31,0,PP$1),OFFSET('Game Board'!$I$8:$I$31,0,PP$1),QH19,OFFSET('Game Board'!$F$8:$F$31,0,PP$1),QH18)</f>
        <v>0</v>
      </c>
      <c r="QO19" s="341">
        <f ca="1">SUMIFS(OFFSET('Game Board'!$H$8:$H$31,0,PP$1),OFFSET('Game Board'!$F$8:$F$31,0,PP$1),QH19,OFFSET('Game Board'!$I$8:$I$31,0,PP$1),QH16)+SUMIFS(OFFSET('Game Board'!$H$8:$H$31,0,PP$1),OFFSET('Game Board'!$F$8:$F$31,0,PP$1),QH19,OFFSET('Game Board'!$I$8:$I$31,0,PP$1),QH17)+SUMIFS(OFFSET('Game Board'!$H$8:$H$31,0,PP$1),OFFSET('Game Board'!$F$8:$F$31,0,PP$1),QH19,OFFSET('Game Board'!$I$8:$I$31,0,PP$1),QH18)+SUMIFS(OFFSET('Game Board'!$G$8:$G$31,0,PP$1),OFFSET('Game Board'!$I$8:$I$31,0,PP$1),QH19,OFFSET('Game Board'!$F$8:$F$31,0,PP$1),QH16)+SUMIFS(OFFSET('Game Board'!$G$8:$G$31,0,PP$1),OFFSET('Game Board'!$I$8:$I$31,0,PP$1),QH19,OFFSET('Game Board'!$F$8:$F$31,0,PP$1),QH17)+SUMIFS(OFFSET('Game Board'!$G$8:$G$31,0,PP$1),OFFSET('Game Board'!$I$8:$I$31,0,PP$1),QH19,OFFSET('Game Board'!$F$8:$F$31,0,PP$1),QH18)</f>
        <v>0</v>
      </c>
      <c r="QP19" s="341">
        <f t="shared" ca="1" si="107"/>
        <v>0</v>
      </c>
      <c r="QQ19" s="341">
        <f t="shared" ca="1" si="108"/>
        <v>3</v>
      </c>
      <c r="QR19" s="341">
        <f t="shared" ref="QR19" ca="1" si="2641">IF(QH19&lt;&gt;"",SUMPRODUCT((QG16:QG19=QG19)*(QQ16:QQ19&gt;QQ19)*1),0)</f>
        <v>0</v>
      </c>
      <c r="QS19" s="341">
        <f t="shared" ref="QS19" ca="1" si="2642">IF(QH19&lt;&gt;"",SUMPRODUCT((QR16:QR19=QR19)*(QP16:QP19&gt;QP19)*1),0)</f>
        <v>0</v>
      </c>
      <c r="QT19" s="341">
        <f t="shared" ca="1" si="111"/>
        <v>0</v>
      </c>
      <c r="QU19" s="341">
        <f t="shared" ref="QU19" ca="1" si="2643">IF(QH19&lt;&gt;"",SUMPRODUCT((QT16:QT19=QT19)*(QR16:QR19=QR19)*(QN16:QN19&gt;QN19)*1),0)</f>
        <v>0</v>
      </c>
      <c r="QV19" s="341">
        <f t="shared" ca="1" si="113"/>
        <v>1</v>
      </c>
      <c r="QW19" s="341">
        <f ca="1">SUMPRODUCT((OFFSET('Game Board'!$F$8:$F$31,0,PP$1)=QI19)*(OFFSET('Game Board'!$I$8:$I$31,0,PP$1)=QI17)*(OFFSET('Game Board'!$G$8:$G$31,0,PP$1)&gt;OFFSET('Game Board'!$H$8:$H$31,0,PP$1))*1)+SUMPRODUCT((OFFSET('Game Board'!$I$8:$I$31,0,PP$1)=QI19)*(OFFSET('Game Board'!$F$8:$F$31,0,PP$1)=QI17)*(OFFSET('Game Board'!$H$8:$H$31,0,PP$1)&gt;OFFSET('Game Board'!$G$8:$G$31,0,PP$1))*1)+SUMPRODUCT((OFFSET('Game Board'!$F$8:$F$31,0,PP$1)=QI19)*(OFFSET('Game Board'!$I$8:$I$31,0,PP$1)=QI18)*(OFFSET('Game Board'!$G$8:$G$31,0,PP$1)&gt;OFFSET('Game Board'!$H$8:$H$31,0,PP$1))*1)+SUMPRODUCT((OFFSET('Game Board'!$I$8:$I$31,0,PP$1)=QI19)*(OFFSET('Game Board'!$F$8:$F$31,0,PP$1)=QI18)*(OFFSET('Game Board'!$H$8:$H$31,0,PP$1)&gt;OFFSET('Game Board'!$G$8:$G$31,0,PP$1))*1)</f>
        <v>0</v>
      </c>
      <c r="QX19" s="341">
        <f ca="1">SUMPRODUCT((OFFSET('Game Board'!$F$8:$F$31,0,PP$1)=QI19)*(OFFSET('Game Board'!$I$8:$I$31,0,PP$1)=QI17)*(OFFSET('Game Board'!$G$8:$G$31,0,PP$1)=OFFSET('Game Board'!$H$8:$H$31,0,PP$1))*1)+SUMPRODUCT((OFFSET('Game Board'!$I$8:$I$31,0,PP$1)=QI19)*(OFFSET('Game Board'!$F$8:$F$31,0,PP$1)=QI17)*(OFFSET('Game Board'!$G$8:$G$31,0,PP$1)=OFFSET('Game Board'!$H$8:$H$31,0,PP$1))*1)+SUMPRODUCT((OFFSET('Game Board'!$F$8:$F$31,0,PP$1)=QI19)*(OFFSET('Game Board'!$I$8:$I$31,0,PP$1)=QI18)*(OFFSET('Game Board'!$G$8:$G$31,0,PP$1)=OFFSET('Game Board'!$H$8:$H$31,0,PP$1))*1)+SUMPRODUCT((OFFSET('Game Board'!$I$8:$I$31,0,PP$1)=QI19)*(OFFSET('Game Board'!$F$8:$F$31,0,PP$1)=QI18)*(OFFSET('Game Board'!$G$8:$G$31,0,PP$1)=OFFSET('Game Board'!$H$8:$H$31,0,PP$1))*1)</f>
        <v>0</v>
      </c>
      <c r="QY19" s="341">
        <f ca="1">SUMPRODUCT((OFFSET('Game Board'!$F$8:$F$31,0,PP$1)=QI19)*(OFFSET('Game Board'!$I$8:$I$31,0,PP$1)=QI17)*(OFFSET('Game Board'!$G$8:$G$31,0,PP$1)&lt;OFFSET('Game Board'!$H$8:$H$31,0,PP$1))*1)+SUMPRODUCT((OFFSET('Game Board'!$I$8:$I$31,0,PP$1)=QI19)*(OFFSET('Game Board'!$F$8:$F$31,0,PP$1)=QI17)*(OFFSET('Game Board'!$H$8:$H$31,0,PP$1)&lt;OFFSET('Game Board'!$G$8:$G$31,0,PP$1))*1)+SUMPRODUCT((OFFSET('Game Board'!$F$8:$F$31,0,PP$1)=QI19)*(OFFSET('Game Board'!$I$8:$I$31,0,PP$1)=QI18)*(OFFSET('Game Board'!$G$8:$G$31,0,PP$1)&lt;OFFSET('Game Board'!$H$8:$H$31,0,PP$1))*1)+SUMPRODUCT((OFFSET('Game Board'!$I$8:$I$31,0,PP$1)=QI19)*(OFFSET('Game Board'!$F$8:$F$31,0,PP$1)=QI18)*(OFFSET('Game Board'!$H$8:$H$31,0,PP$1)&lt;OFFSET('Game Board'!$G$8:$G$31,0,PP$1))*1)</f>
        <v>0</v>
      </c>
      <c r="QZ19" s="341">
        <f ca="1">SUMIFS(OFFSET('Game Board'!$G$8:$G$31,0,PP$1),OFFSET('Game Board'!$F$8:$F$31,0,PP$1),QI19,OFFSET('Game Board'!$I$8:$I$31,0,PP$1),QI17)+SUMIFS(OFFSET('Game Board'!$G$8:$G$31,0,PP$1),OFFSET('Game Board'!$F$8:$F$31,0,PP$1),QI19,OFFSET('Game Board'!$I$8:$I$31,0,PP$1),QI18)+SUMIFS(OFFSET('Game Board'!$H$8:$H$31,0,PP$1),OFFSET('Game Board'!$I$8:$I$31,0,PP$1),QI19,OFFSET('Game Board'!$F$8:$F$31,0,PP$1),QI17)+SUMIFS(OFFSET('Game Board'!$H$8:$H$31,0,PP$1),OFFSET('Game Board'!$I$8:$I$31,0,PP$1),QI19,OFFSET('Game Board'!$F$8:$F$31,0,PP$1),QI18)</f>
        <v>0</v>
      </c>
      <c r="RA19" s="341">
        <f ca="1">SUMIFS(OFFSET('Game Board'!$G$8:$G$31,0,PP$1),OFFSET('Game Board'!$F$8:$F$31,0,PP$1),QI19,OFFSET('Game Board'!$I$8:$I$31,0,PP$1),QI17)+SUMIFS(OFFSET('Game Board'!$G$8:$G$31,0,PP$1),OFFSET('Game Board'!$F$8:$F$31,0,PP$1),QI19,OFFSET('Game Board'!$I$8:$I$31,0,PP$1),QI18)+SUMIFS(OFFSET('Game Board'!$H$8:$H$31,0,PP$1),OFFSET('Game Board'!$I$8:$I$31,0,PP$1),QI19,OFFSET('Game Board'!$F$8:$F$31,0,PP$1),QI17)+SUMIFS(OFFSET('Game Board'!$H$8:$H$31,0,PP$1),OFFSET('Game Board'!$I$8:$I$31,0,PP$1),QI19,OFFSET('Game Board'!$F$8:$F$31,0,PP$1),QI18)</f>
        <v>0</v>
      </c>
      <c r="RB19" s="341">
        <f t="shared" ca="1" si="323"/>
        <v>0</v>
      </c>
      <c r="RC19" s="341">
        <f t="shared" ca="1" si="324"/>
        <v>0</v>
      </c>
      <c r="RD19" s="341">
        <f t="shared" ref="RD19" ca="1" si="2644">IF(QI19&lt;&gt;"",SUMPRODUCT((QG16:QG19=QG19)*(RC16:RC19&gt;RC19)*1),0)</f>
        <v>0</v>
      </c>
      <c r="RE19" s="341">
        <f t="shared" ref="RE19" ca="1" si="2645">IF(QI19&lt;&gt;"",SUMPRODUCT((RD16:RD19=RD19)*(RB16:RB19&gt;RB19)*1),0)</f>
        <v>0</v>
      </c>
      <c r="RF19" s="341">
        <f t="shared" ca="1" si="327"/>
        <v>0</v>
      </c>
      <c r="RG19" s="341">
        <f t="shared" ref="RG19" ca="1" si="2646">IF(QI19&lt;&gt;"",SUMPRODUCT((RF16:RF19=RF19)*(RD16:RD19=RD19)*(QZ16:QZ19&gt;QZ19)*1),0)</f>
        <v>0</v>
      </c>
      <c r="RH19" s="341">
        <f t="shared" ca="1" si="114"/>
        <v>1</v>
      </c>
      <c r="RI19" s="341">
        <f ca="1">SUMPRODUCT((OFFSET('Game Board'!$F$8:$F$31,0,PP$1)=QJ19)*(OFFSET('Game Board'!$I$8:$I$31,0,PP$1)=QJ18)*(OFFSET('Game Board'!$G$8:$G$31,0,PP$1)&gt;OFFSET('Game Board'!$H$8:$H$31,0,PP$1))*1)+SUMPRODUCT((OFFSET('Game Board'!$I$8:$I$31,0,PP$1)=QJ19)*(OFFSET('Game Board'!$F$8:$F$31,0,PP$1)=QJ18)*(OFFSET('Game Board'!$H$8:$H$31,0,PP$1)&gt;OFFSET('Game Board'!$G$8:$G$31,0,PP$1))*1)</f>
        <v>0</v>
      </c>
      <c r="RJ19" s="341">
        <f ca="1">SUMPRODUCT((OFFSET('Game Board'!$F$8:$F$31,0,PP$1)=QJ19)*(OFFSET('Game Board'!$I$8:$I$31,0,PP$1)=QJ18)*(OFFSET('Game Board'!$G$8:$G$31,0,PP$1)=OFFSET('Game Board'!$H$8:$H$31,0,PP$1))*1)+SUMPRODUCT((OFFSET('Game Board'!$I$8:$I$31,0,PP$1)=QJ19)*(OFFSET('Game Board'!$F$8:$F$31,0,PP$1)=QJ18)*(OFFSET('Game Board'!$H$8:$H$31,0,PP$1)=OFFSET('Game Board'!$G$8:$G$31,0,PP$1))*1)</f>
        <v>0</v>
      </c>
      <c r="RK19" s="341">
        <f ca="1">SUMPRODUCT((OFFSET('Game Board'!$F$8:$F$31,0,PP$1)=QJ19)*(OFFSET('Game Board'!$I$8:$I$31,0,PP$1)=QJ18)*(OFFSET('Game Board'!$G$8:$G$31,0,PP$1)&lt;OFFSET('Game Board'!$H$8:$H$31,0,PP$1))*1)+SUMPRODUCT((OFFSET('Game Board'!$I$8:$I$31,0,PP$1)=QJ19)*(OFFSET('Game Board'!$F$8:$F$31,0,PP$1)=QJ18)*(OFFSET('Game Board'!$H$8:$H$31,0,PP$1)&lt;OFFSET('Game Board'!$G$8:$G$31,0,PP$1))*1)</f>
        <v>0</v>
      </c>
      <c r="RL19" s="341">
        <f ca="1">SUMIFS(OFFSET('Game Board'!$G$8:$G$31,0,PP$1),OFFSET('Game Board'!$F$8:$F$31,0,PP$1),QJ19,OFFSET('Game Board'!$I$8:$I$31,0,PP$1),QJ18)+SUMIFS(OFFSET('Game Board'!$H$8:$H$31,0,PP$1),OFFSET('Game Board'!$I$8:$I$31,0,PP$1),QJ19,OFFSET('Game Board'!$F$8:$F$31,0,PP$1),QJ18)</f>
        <v>0</v>
      </c>
      <c r="RM19" s="341">
        <f ca="1">SUMIFS(OFFSET('Game Board'!$G$8:$G$31,0,PP$1),OFFSET('Game Board'!$F$8:$F$31,0,PP$1),QJ19,OFFSET('Game Board'!$I$8:$I$31,0,PP$1),QJ18)+SUMIFS(OFFSET('Game Board'!$H$8:$H$31,0,PP$1),OFFSET('Game Board'!$I$8:$I$31,0,PP$1),QJ19,OFFSET('Game Board'!$F$8:$F$31,0,PP$1),QJ18)</f>
        <v>0</v>
      </c>
      <c r="RN19" s="341">
        <f t="shared" ca="1" si="2450"/>
        <v>0</v>
      </c>
      <c r="RO19" s="341">
        <f t="shared" ca="1" si="2451"/>
        <v>0</v>
      </c>
      <c r="RP19" s="341">
        <f t="shared" ref="RP19" ca="1" si="2647">IF(QJ19&lt;&gt;"",SUMPRODUCT((QS16:QS19=QS19)*(RO16:RO19&gt;RO19)*1),0)</f>
        <v>0</v>
      </c>
      <c r="RQ19" s="341">
        <f t="shared" ref="RQ19" ca="1" si="2648">IF(QJ19&lt;&gt;"",SUMPRODUCT((RP16:RP19=RP19)*(RN16:RN19&gt;RN19)*1),0)</f>
        <v>0</v>
      </c>
      <c r="RR19" s="341">
        <f t="shared" ca="1" si="2454"/>
        <v>0</v>
      </c>
      <c r="RS19" s="341">
        <f t="shared" ref="RS19" ca="1" si="2649">IF(QJ19&lt;&gt;"",SUMPRODUCT((RR16:RR19=RR19)*(RP16:RP19=RP19)*(RL16:RL19&gt;RL19)*1),0)</f>
        <v>0</v>
      </c>
      <c r="RT19" s="341">
        <f t="shared" ca="1" si="115"/>
        <v>1</v>
      </c>
      <c r="RU19" s="341">
        <f t="shared" ref="RU19" ca="1" si="2650">SUMPRODUCT((RT16:RT19=RT19)*(PW16:PW19&gt;PW19)*1)</f>
        <v>3</v>
      </c>
      <c r="RV19" s="341">
        <f t="shared" ca="1" si="117"/>
        <v>4</v>
      </c>
      <c r="RW19" s="341" t="str">
        <f t="shared" si="330"/>
        <v>Israel</v>
      </c>
      <c r="RX19" s="341">
        <f t="shared" ca="1" si="118"/>
        <v>0</v>
      </c>
      <c r="RY19" s="341">
        <f ca="1">SUMPRODUCT((OFFSET('Game Board'!$G$8:$G$31,0,RY$1)&lt;&gt;"")*(OFFSET('Game Board'!$F$8:$F$31,0,RY$1)=$C19)*(OFFSET('Game Board'!$G$8:$G$31,0,RY$1)&gt;OFFSET('Game Board'!$H$8:$H$31,0,RY$1))*1)+SUMPRODUCT((OFFSET('Game Board'!$G$8:$G$31,0,RY$1)&lt;&gt;"")*(OFFSET('Game Board'!$I$8:$I$31,0,RY$1)=$C19)*(OFFSET('Game Board'!$H$8:$H$31,0,RY$1)&gt;OFFSET('Game Board'!$G$8:$G$31,0,RY$1))*1)</f>
        <v>0</v>
      </c>
      <c r="RZ19" s="341">
        <f ca="1">SUMPRODUCT((OFFSET('Game Board'!$G$8:$G$31,0,RY$1)&lt;&gt;"")*(OFFSET('Game Board'!$F$8:$F$31,0,RY$1)=$C19)*(OFFSET('Game Board'!$G$8:$G$31,0,RY$1)=OFFSET('Game Board'!$H$8:$H$31,0,RY$1))*1)+SUMPRODUCT((OFFSET('Game Board'!$G$8:$G$31,0,RY$1)&lt;&gt;"")*(OFFSET('Game Board'!$I$8:$I$31,0,RY$1)=$C19)*(OFFSET('Game Board'!$G$8:$G$31,0,RY$1)=OFFSET('Game Board'!$H$8:$H$31,0,RY$1))*1)</f>
        <v>0</v>
      </c>
      <c r="SA19" s="341">
        <f ca="1">SUMPRODUCT((OFFSET('Game Board'!$G$8:$G$31,0,RY$1)&lt;&gt;"")*(OFFSET('Game Board'!$F$8:$F$31,0,RY$1)=$C19)*(OFFSET('Game Board'!$G$8:$G$31,0,RY$1)&lt;OFFSET('Game Board'!$H$8:$H$31,0,RY$1))*1)+SUMPRODUCT((OFFSET('Game Board'!$G$8:$G$31,0,RY$1)&lt;&gt;"")*(OFFSET('Game Board'!$I$8:$I$31,0,RY$1)=$C19)*(OFFSET('Game Board'!$H$8:$H$31,0,RY$1)&lt;OFFSET('Game Board'!$G$8:$G$31,0,RY$1))*1)</f>
        <v>0</v>
      </c>
      <c r="SB19" s="341">
        <f ca="1">SUMIF(OFFSET('Game Board'!$F$8:$F$31,0,RY$1),$C19,OFFSET('Game Board'!$G$8:$G$31,0,RY$1))+SUMIF(OFFSET('Game Board'!$I$8:$I$31,0,RY$1),$C19,OFFSET('Game Board'!$H$8:$H$31,0,RY$1))</f>
        <v>0</v>
      </c>
      <c r="SC19" s="341">
        <f ca="1">SUMIF(OFFSET('Game Board'!$F$8:$F$31,0,RY$1),$C19,OFFSET('Game Board'!$H$8:$H$31,0,RY$1))+SUMIF(OFFSET('Game Board'!$I$8:$I$31,0,RY$1),$C19,OFFSET('Game Board'!$G$8:$G$31,0,RY$1))</f>
        <v>0</v>
      </c>
      <c r="SD19" s="341">
        <f t="shared" ca="1" si="119"/>
        <v>0</v>
      </c>
      <c r="SE19" s="341">
        <f t="shared" ca="1" si="120"/>
        <v>0</v>
      </c>
      <c r="SF19" s="341">
        <f t="shared" ca="1" si="331"/>
        <v>1</v>
      </c>
      <c r="SG19" s="341">
        <f>'Tournament Setup'!$F21</f>
        <v>0</v>
      </c>
      <c r="SH19" s="341">
        <f t="shared" ref="SH19" ca="1" si="2651">RANK(SE19,SE16:SE19)</f>
        <v>1</v>
      </c>
      <c r="SI19" s="341">
        <f t="shared" ref="SI19" ca="1" si="2652">SUMPRODUCT((SH16:SH19=SH19)*(SD16:SD19&gt;SD19)*1)</f>
        <v>0</v>
      </c>
      <c r="SJ19" s="341">
        <f t="shared" ca="1" si="123"/>
        <v>1</v>
      </c>
      <c r="SK19" s="341">
        <f t="shared" ref="SK19" ca="1" si="2653">SUMPRODUCT((SH16:SH19=SH19)*(SD16:SD19=SD19)*(SB16:SB19&gt;SB19)*1)</f>
        <v>0</v>
      </c>
      <c r="SL19" s="341">
        <f t="shared" ca="1" si="125"/>
        <v>1</v>
      </c>
      <c r="SM19" s="341">
        <f t="shared" ref="SM19" ca="1" si="2654">RANK(SL19,SL16:SL19,1)+COUNTIF(SL16:SL19,SL19)-1</f>
        <v>4</v>
      </c>
      <c r="SN19" s="341">
        <v>4</v>
      </c>
      <c r="SO19" s="341" t="str">
        <f t="shared" ref="SO19" ca="1" si="2655">INDEX(RW16:RW19,MATCH(SN19,SM16:SM19,0),0)</f>
        <v>Israel</v>
      </c>
      <c r="SP19" s="341">
        <f t="shared" ref="SP19" ca="1" si="2656">INDEX(SL16:SL19,MATCH(SO19,RW16:RW19,0),0)</f>
        <v>1</v>
      </c>
      <c r="SQ19" s="341" t="str">
        <f t="shared" ca="1" si="2463"/>
        <v>Israel</v>
      </c>
      <c r="SR19" s="341" t="str">
        <f t="shared" ref="SR19" ca="1" si="2657">IF(AND(SR18&lt;&gt;"",SP19=2),SO19,"")</f>
        <v/>
      </c>
      <c r="SS19" s="341" t="str">
        <f t="shared" ref="SS19" ca="1" si="2658">IF(AND(SS18&lt;&gt;"",SP19=3),SO19,"")</f>
        <v/>
      </c>
      <c r="ST19" s="341">
        <f ca="1">SUMPRODUCT((OFFSET('Game Board'!$F$8:$F$31,0,RY$1)=SQ19)*(OFFSET('Game Board'!$I$8:$I$31,0,RY$1)=SQ16)*(OFFSET('Game Board'!$G$8:$G$31,0,RY$1)&gt;OFFSET('Game Board'!$H$8:$H$31,0,RY$1))*1)+SUMPRODUCT((OFFSET('Game Board'!$I$8:$I$31,0,RY$1)=SQ19)*(OFFSET('Game Board'!$F$8:$F$31,0,RY$1)=SQ16)*(OFFSET('Game Board'!$H$8:$H$31,0,RY$1)&gt;OFFSET('Game Board'!$G$8:$G$31,0,RY$1))*1)+SUMPRODUCT((OFFSET('Game Board'!$F$8:$F$31,0,RY$1)=SQ19)*(OFFSET('Game Board'!$I$8:$I$31,0,RY$1)=SQ17)*(OFFSET('Game Board'!$G$8:$G$31,0,RY$1)&gt;OFFSET('Game Board'!$H$8:$H$31,0,RY$1))*1)+SUMPRODUCT((OFFSET('Game Board'!$I$8:$I$31,0,RY$1)=SQ19)*(OFFSET('Game Board'!$F$8:$F$31,0,RY$1)=SQ17)*(OFFSET('Game Board'!$H$8:$H$31,0,RY$1)&gt;OFFSET('Game Board'!$G$8:$G$31,0,RY$1))*1)+SUMPRODUCT((OFFSET('Game Board'!$F$8:$F$31,0,RY$1)=SQ19)*(OFFSET('Game Board'!$I$8:$I$31,0,RY$1)=SQ18)*(OFFSET('Game Board'!$G$8:$G$31,0,RY$1)&gt;OFFSET('Game Board'!$H$8:$H$31,0,RY$1))*1)+SUMPRODUCT((OFFSET('Game Board'!$I$8:$I$31,0,RY$1)=SQ19)*(OFFSET('Game Board'!$F$8:$F$31,0,RY$1)=SQ18)*(OFFSET('Game Board'!$H$8:$H$31,0,RY$1)&gt;OFFSET('Game Board'!$G$8:$G$31,0,RY$1))*1)</f>
        <v>0</v>
      </c>
      <c r="SU19" s="341">
        <f ca="1">SUMPRODUCT((OFFSET('Game Board'!$F$8:$F$31,0,RY$1)=SQ19)*(OFFSET('Game Board'!$I$8:$I$31,0,RY$1)=SQ16)*(OFFSET('Game Board'!$G$8:$G$31,0,RY$1)&gt;=OFFSET('Game Board'!$H$8:$H$31,0,RY$1))*1)+SUMPRODUCT((OFFSET('Game Board'!$I$8:$I$31,0,RY$1)=SQ19)*(OFFSET('Game Board'!$F$8:$F$31,0,RY$1)=SQ16)*(OFFSET('Game Board'!$G$8:$G$31,0,RY$1)=OFFSET('Game Board'!$H$8:$H$31,0,RY$1))*1)+SUMPRODUCT((OFFSET('Game Board'!$F$8:$F$31,0,RY$1)=SQ19)*(OFFSET('Game Board'!$I$8:$I$31,0,RY$1)=SQ17)*(OFFSET('Game Board'!$G$8:$G$31,0,RY$1)=OFFSET('Game Board'!$H$8:$H$31,0,RY$1))*1)+SUMPRODUCT((OFFSET('Game Board'!$I$8:$I$31,0,RY$1)=SQ19)*(OFFSET('Game Board'!$F$8:$F$31,0,RY$1)=SQ17)*(OFFSET('Game Board'!$G$8:$G$31,0,RY$1)=OFFSET('Game Board'!$H$8:$H$31,0,RY$1))*1)+SUMPRODUCT((OFFSET('Game Board'!$F$8:$F$31,0,RY$1)=SQ19)*(OFFSET('Game Board'!$I$8:$I$31,0,RY$1)=SQ18)*(OFFSET('Game Board'!$G$8:$G$31,0,RY$1)=OFFSET('Game Board'!$H$8:$H$31,0,RY$1))*1)+SUMPRODUCT((OFFSET('Game Board'!$I$8:$I$31,0,RY$1)=SQ19)*(OFFSET('Game Board'!$F$8:$F$31,0,RY$1)=SQ18)*(OFFSET('Game Board'!$G$8:$G$31,0,RY$1)=OFFSET('Game Board'!$H$8:$H$31,0,RY$1))*1)</f>
        <v>3</v>
      </c>
      <c r="SV19" s="341">
        <f ca="1">SUMPRODUCT((OFFSET('Game Board'!$F$8:$F$31,0,RY$1)=SQ19)*(OFFSET('Game Board'!$I$8:$I$31,0,RY$1)=SQ16)*(OFFSET('Game Board'!$G$8:$G$31,0,RY$1)&lt;OFFSET('Game Board'!$H$8:$H$31,0,RY$1))*1)+SUMPRODUCT((OFFSET('Game Board'!$I$8:$I$31,0,RY$1)=SQ19)*(OFFSET('Game Board'!$F$8:$F$31,0,RY$1)=SQ16)*(OFFSET('Game Board'!$H$8:$H$31,0,RY$1)&lt;OFFSET('Game Board'!$G$8:$G$31,0,RY$1))*1)+SUMPRODUCT((OFFSET('Game Board'!$F$8:$F$31,0,RY$1)=SQ19)*(OFFSET('Game Board'!$I$8:$I$31,0,RY$1)=SQ17)*(OFFSET('Game Board'!$G$8:$G$31,0,RY$1)&lt;OFFSET('Game Board'!$H$8:$H$31,0,RY$1))*1)+SUMPRODUCT((OFFSET('Game Board'!$I$8:$I$31,0,RY$1)=SQ19)*(OFFSET('Game Board'!$F$8:$F$31,0,RY$1)=SQ17)*(OFFSET('Game Board'!$H$8:$H$31,0,RY$1)&lt;OFFSET('Game Board'!$G$8:$G$31,0,RY$1))*1)+SUMPRODUCT((OFFSET('Game Board'!$F$8:$F$31,0,RY$1)=SQ19)*(OFFSET('Game Board'!$I$8:$I$31,0,RY$1)=SQ18)*(OFFSET('Game Board'!$G$8:$G$31,0,RY$1)&lt;OFFSET('Game Board'!$H$8:$H$31,0,RY$1))*1)+SUMPRODUCT((OFFSET('Game Board'!$I$8:$I$31,0,RY$1)=SQ19)*(OFFSET('Game Board'!$F$8:$F$31,0,RY$1)=SQ18)*(OFFSET('Game Board'!$H$8:$H$31,0,RY$1)&lt;OFFSET('Game Board'!$G$8:$G$31,0,RY$1))*1)</f>
        <v>0</v>
      </c>
      <c r="SW19" s="341">
        <f ca="1">SUMIFS(OFFSET('Game Board'!$G$8:$G$31,0,RY$1),OFFSET('Game Board'!$F$8:$F$31,0,RY$1),SQ19,OFFSET('Game Board'!$I$8:$I$31,0,RY$1),SQ16)+SUMIFS(OFFSET('Game Board'!$G$8:$G$31,0,RY$1),OFFSET('Game Board'!$F$8:$F$31,0,RY$1),SQ19,OFFSET('Game Board'!$I$8:$I$31,0,RY$1),SQ17)+SUMIFS(OFFSET('Game Board'!$G$8:$G$31,0,RY$1),OFFSET('Game Board'!$F$8:$F$31,0,RY$1),SQ19,OFFSET('Game Board'!$I$8:$I$31,0,RY$1),SQ18)+SUMIFS(OFFSET('Game Board'!$H$8:$H$31,0,RY$1),OFFSET('Game Board'!$I$8:$I$31,0,RY$1),SQ19,OFFSET('Game Board'!$F$8:$F$31,0,RY$1),SQ16)+SUMIFS(OFFSET('Game Board'!$H$8:$H$31,0,RY$1),OFFSET('Game Board'!$I$8:$I$31,0,RY$1),SQ19,OFFSET('Game Board'!$F$8:$F$31,0,RY$1),SQ17)+SUMIFS(OFFSET('Game Board'!$H$8:$H$31,0,RY$1),OFFSET('Game Board'!$I$8:$I$31,0,RY$1),SQ19,OFFSET('Game Board'!$F$8:$F$31,0,RY$1),SQ18)</f>
        <v>0</v>
      </c>
      <c r="SX19" s="341">
        <f ca="1">SUMIFS(OFFSET('Game Board'!$H$8:$H$31,0,RY$1),OFFSET('Game Board'!$F$8:$F$31,0,RY$1),SQ19,OFFSET('Game Board'!$I$8:$I$31,0,RY$1),SQ16)+SUMIFS(OFFSET('Game Board'!$H$8:$H$31,0,RY$1),OFFSET('Game Board'!$F$8:$F$31,0,RY$1),SQ19,OFFSET('Game Board'!$I$8:$I$31,0,RY$1),SQ17)+SUMIFS(OFFSET('Game Board'!$H$8:$H$31,0,RY$1),OFFSET('Game Board'!$F$8:$F$31,0,RY$1),SQ19,OFFSET('Game Board'!$I$8:$I$31,0,RY$1),SQ18)+SUMIFS(OFFSET('Game Board'!$G$8:$G$31,0,RY$1),OFFSET('Game Board'!$I$8:$I$31,0,RY$1),SQ19,OFFSET('Game Board'!$F$8:$F$31,0,RY$1),SQ16)+SUMIFS(OFFSET('Game Board'!$G$8:$G$31,0,RY$1),OFFSET('Game Board'!$I$8:$I$31,0,RY$1),SQ19,OFFSET('Game Board'!$F$8:$F$31,0,RY$1),SQ17)+SUMIFS(OFFSET('Game Board'!$G$8:$G$31,0,RY$1),OFFSET('Game Board'!$I$8:$I$31,0,RY$1),SQ19,OFFSET('Game Board'!$F$8:$F$31,0,RY$1),SQ18)</f>
        <v>0</v>
      </c>
      <c r="SY19" s="341">
        <f t="shared" ca="1" si="130"/>
        <v>0</v>
      </c>
      <c r="SZ19" s="341">
        <f t="shared" ca="1" si="131"/>
        <v>3</v>
      </c>
      <c r="TA19" s="341">
        <f t="shared" ref="TA19" ca="1" si="2659">IF(SQ19&lt;&gt;"",SUMPRODUCT((SP16:SP19=SP19)*(SZ16:SZ19&gt;SZ19)*1),0)</f>
        <v>0</v>
      </c>
      <c r="TB19" s="341">
        <f t="shared" ref="TB19" ca="1" si="2660">IF(SQ19&lt;&gt;"",SUMPRODUCT((TA16:TA19=TA19)*(SY16:SY19&gt;SY19)*1),0)</f>
        <v>0</v>
      </c>
      <c r="TC19" s="341">
        <f t="shared" ca="1" si="134"/>
        <v>0</v>
      </c>
      <c r="TD19" s="341">
        <f t="shared" ref="TD19" ca="1" si="2661">IF(SQ19&lt;&gt;"",SUMPRODUCT((TC16:TC19=TC19)*(TA16:TA19=TA19)*(SW16:SW19&gt;SW19)*1),0)</f>
        <v>0</v>
      </c>
      <c r="TE19" s="341">
        <f t="shared" ca="1" si="136"/>
        <v>1</v>
      </c>
      <c r="TF19" s="341">
        <f ca="1">SUMPRODUCT((OFFSET('Game Board'!$F$8:$F$31,0,RY$1)=SR19)*(OFFSET('Game Board'!$I$8:$I$31,0,RY$1)=SR17)*(OFFSET('Game Board'!$G$8:$G$31,0,RY$1)&gt;OFFSET('Game Board'!$H$8:$H$31,0,RY$1))*1)+SUMPRODUCT((OFFSET('Game Board'!$I$8:$I$31,0,RY$1)=SR19)*(OFFSET('Game Board'!$F$8:$F$31,0,RY$1)=SR17)*(OFFSET('Game Board'!$H$8:$H$31,0,RY$1)&gt;OFFSET('Game Board'!$G$8:$G$31,0,RY$1))*1)+SUMPRODUCT((OFFSET('Game Board'!$F$8:$F$31,0,RY$1)=SR19)*(OFFSET('Game Board'!$I$8:$I$31,0,RY$1)=SR18)*(OFFSET('Game Board'!$G$8:$G$31,0,RY$1)&gt;OFFSET('Game Board'!$H$8:$H$31,0,RY$1))*1)+SUMPRODUCT((OFFSET('Game Board'!$I$8:$I$31,0,RY$1)=SR19)*(OFFSET('Game Board'!$F$8:$F$31,0,RY$1)=SR18)*(OFFSET('Game Board'!$H$8:$H$31,0,RY$1)&gt;OFFSET('Game Board'!$G$8:$G$31,0,RY$1))*1)</f>
        <v>0</v>
      </c>
      <c r="TG19" s="341">
        <f ca="1">SUMPRODUCT((OFFSET('Game Board'!$F$8:$F$31,0,RY$1)=SR19)*(OFFSET('Game Board'!$I$8:$I$31,0,RY$1)=SR17)*(OFFSET('Game Board'!$G$8:$G$31,0,RY$1)=OFFSET('Game Board'!$H$8:$H$31,0,RY$1))*1)+SUMPRODUCT((OFFSET('Game Board'!$I$8:$I$31,0,RY$1)=SR19)*(OFFSET('Game Board'!$F$8:$F$31,0,RY$1)=SR17)*(OFFSET('Game Board'!$G$8:$G$31,0,RY$1)=OFFSET('Game Board'!$H$8:$H$31,0,RY$1))*1)+SUMPRODUCT((OFFSET('Game Board'!$F$8:$F$31,0,RY$1)=SR19)*(OFFSET('Game Board'!$I$8:$I$31,0,RY$1)=SR18)*(OFFSET('Game Board'!$G$8:$G$31,0,RY$1)=OFFSET('Game Board'!$H$8:$H$31,0,RY$1))*1)+SUMPRODUCT((OFFSET('Game Board'!$I$8:$I$31,0,RY$1)=SR19)*(OFFSET('Game Board'!$F$8:$F$31,0,RY$1)=SR18)*(OFFSET('Game Board'!$G$8:$G$31,0,RY$1)=OFFSET('Game Board'!$H$8:$H$31,0,RY$1))*1)</f>
        <v>0</v>
      </c>
      <c r="TH19" s="341">
        <f ca="1">SUMPRODUCT((OFFSET('Game Board'!$F$8:$F$31,0,RY$1)=SR19)*(OFFSET('Game Board'!$I$8:$I$31,0,RY$1)=SR17)*(OFFSET('Game Board'!$G$8:$G$31,0,RY$1)&lt;OFFSET('Game Board'!$H$8:$H$31,0,RY$1))*1)+SUMPRODUCT((OFFSET('Game Board'!$I$8:$I$31,0,RY$1)=SR19)*(OFFSET('Game Board'!$F$8:$F$31,0,RY$1)=SR17)*(OFFSET('Game Board'!$H$8:$H$31,0,RY$1)&lt;OFFSET('Game Board'!$G$8:$G$31,0,RY$1))*1)+SUMPRODUCT((OFFSET('Game Board'!$F$8:$F$31,0,RY$1)=SR19)*(OFFSET('Game Board'!$I$8:$I$31,0,RY$1)=SR18)*(OFFSET('Game Board'!$G$8:$G$31,0,RY$1)&lt;OFFSET('Game Board'!$H$8:$H$31,0,RY$1))*1)+SUMPRODUCT((OFFSET('Game Board'!$I$8:$I$31,0,RY$1)=SR19)*(OFFSET('Game Board'!$F$8:$F$31,0,RY$1)=SR18)*(OFFSET('Game Board'!$H$8:$H$31,0,RY$1)&lt;OFFSET('Game Board'!$G$8:$G$31,0,RY$1))*1)</f>
        <v>0</v>
      </c>
      <c r="TI19" s="341">
        <f ca="1">SUMIFS(OFFSET('Game Board'!$G$8:$G$31,0,RY$1),OFFSET('Game Board'!$F$8:$F$31,0,RY$1),SR19,OFFSET('Game Board'!$I$8:$I$31,0,RY$1),SR17)+SUMIFS(OFFSET('Game Board'!$G$8:$G$31,0,RY$1),OFFSET('Game Board'!$F$8:$F$31,0,RY$1),SR19,OFFSET('Game Board'!$I$8:$I$31,0,RY$1),SR18)+SUMIFS(OFFSET('Game Board'!$H$8:$H$31,0,RY$1),OFFSET('Game Board'!$I$8:$I$31,0,RY$1),SR19,OFFSET('Game Board'!$F$8:$F$31,0,RY$1),SR17)+SUMIFS(OFFSET('Game Board'!$H$8:$H$31,0,RY$1),OFFSET('Game Board'!$I$8:$I$31,0,RY$1),SR19,OFFSET('Game Board'!$F$8:$F$31,0,RY$1),SR18)</f>
        <v>0</v>
      </c>
      <c r="TJ19" s="341">
        <f ca="1">SUMIFS(OFFSET('Game Board'!$G$8:$G$31,0,RY$1),OFFSET('Game Board'!$F$8:$F$31,0,RY$1),SR19,OFFSET('Game Board'!$I$8:$I$31,0,RY$1),SR17)+SUMIFS(OFFSET('Game Board'!$G$8:$G$31,0,RY$1),OFFSET('Game Board'!$F$8:$F$31,0,RY$1),SR19,OFFSET('Game Board'!$I$8:$I$31,0,RY$1),SR18)+SUMIFS(OFFSET('Game Board'!$H$8:$H$31,0,RY$1),OFFSET('Game Board'!$I$8:$I$31,0,RY$1),SR19,OFFSET('Game Board'!$F$8:$F$31,0,RY$1),SR17)+SUMIFS(OFFSET('Game Board'!$H$8:$H$31,0,RY$1),OFFSET('Game Board'!$I$8:$I$31,0,RY$1),SR19,OFFSET('Game Board'!$F$8:$F$31,0,RY$1),SR18)</f>
        <v>0</v>
      </c>
      <c r="TK19" s="341">
        <f t="shared" ca="1" si="343"/>
        <v>0</v>
      </c>
      <c r="TL19" s="341">
        <f t="shared" ca="1" si="344"/>
        <v>0</v>
      </c>
      <c r="TM19" s="341">
        <f t="shared" ref="TM19" ca="1" si="2662">IF(SR19&lt;&gt;"",SUMPRODUCT((SP16:SP19=SP19)*(TL16:TL19&gt;TL19)*1),0)</f>
        <v>0</v>
      </c>
      <c r="TN19" s="341">
        <f t="shared" ref="TN19" ca="1" si="2663">IF(SR19&lt;&gt;"",SUMPRODUCT((TM16:TM19=TM19)*(TK16:TK19&gt;TK19)*1),0)</f>
        <v>0</v>
      </c>
      <c r="TO19" s="341">
        <f t="shared" ca="1" si="347"/>
        <v>0</v>
      </c>
      <c r="TP19" s="341">
        <f t="shared" ref="TP19" ca="1" si="2664">IF(SR19&lt;&gt;"",SUMPRODUCT((TO16:TO19=TO19)*(TM16:TM19=TM19)*(TI16:TI19&gt;TI19)*1),0)</f>
        <v>0</v>
      </c>
      <c r="TQ19" s="341">
        <f t="shared" ca="1" si="137"/>
        <v>1</v>
      </c>
      <c r="TR19" s="341">
        <f ca="1">SUMPRODUCT((OFFSET('Game Board'!$F$8:$F$31,0,RY$1)=SS19)*(OFFSET('Game Board'!$I$8:$I$31,0,RY$1)=SS18)*(OFFSET('Game Board'!$G$8:$G$31,0,RY$1)&gt;OFFSET('Game Board'!$H$8:$H$31,0,RY$1))*1)+SUMPRODUCT((OFFSET('Game Board'!$I$8:$I$31,0,RY$1)=SS19)*(OFFSET('Game Board'!$F$8:$F$31,0,RY$1)=SS18)*(OFFSET('Game Board'!$H$8:$H$31,0,RY$1)&gt;OFFSET('Game Board'!$G$8:$G$31,0,RY$1))*1)</f>
        <v>0</v>
      </c>
      <c r="TS19" s="341">
        <f ca="1">SUMPRODUCT((OFFSET('Game Board'!$F$8:$F$31,0,RY$1)=SS19)*(OFFSET('Game Board'!$I$8:$I$31,0,RY$1)=SS18)*(OFFSET('Game Board'!$G$8:$G$31,0,RY$1)=OFFSET('Game Board'!$H$8:$H$31,0,RY$1))*1)+SUMPRODUCT((OFFSET('Game Board'!$I$8:$I$31,0,RY$1)=SS19)*(OFFSET('Game Board'!$F$8:$F$31,0,RY$1)=SS18)*(OFFSET('Game Board'!$H$8:$H$31,0,RY$1)=OFFSET('Game Board'!$G$8:$G$31,0,RY$1))*1)</f>
        <v>0</v>
      </c>
      <c r="TT19" s="341">
        <f ca="1">SUMPRODUCT((OFFSET('Game Board'!$F$8:$F$31,0,RY$1)=SS19)*(OFFSET('Game Board'!$I$8:$I$31,0,RY$1)=SS18)*(OFFSET('Game Board'!$G$8:$G$31,0,RY$1)&lt;OFFSET('Game Board'!$H$8:$H$31,0,RY$1))*1)+SUMPRODUCT((OFFSET('Game Board'!$I$8:$I$31,0,RY$1)=SS19)*(OFFSET('Game Board'!$F$8:$F$31,0,RY$1)=SS18)*(OFFSET('Game Board'!$H$8:$H$31,0,RY$1)&lt;OFFSET('Game Board'!$G$8:$G$31,0,RY$1))*1)</f>
        <v>0</v>
      </c>
      <c r="TU19" s="341">
        <f ca="1">SUMIFS(OFFSET('Game Board'!$G$8:$G$31,0,RY$1),OFFSET('Game Board'!$F$8:$F$31,0,RY$1),SS19,OFFSET('Game Board'!$I$8:$I$31,0,RY$1),SS18)+SUMIFS(OFFSET('Game Board'!$H$8:$H$31,0,RY$1),OFFSET('Game Board'!$I$8:$I$31,0,RY$1),SS19,OFFSET('Game Board'!$F$8:$F$31,0,RY$1),SS18)</f>
        <v>0</v>
      </c>
      <c r="TV19" s="341">
        <f ca="1">SUMIFS(OFFSET('Game Board'!$G$8:$G$31,0,RY$1),OFFSET('Game Board'!$F$8:$F$31,0,RY$1),SS19,OFFSET('Game Board'!$I$8:$I$31,0,RY$1),SS18)+SUMIFS(OFFSET('Game Board'!$H$8:$H$31,0,RY$1),OFFSET('Game Board'!$I$8:$I$31,0,RY$1),SS19,OFFSET('Game Board'!$F$8:$F$31,0,RY$1),SS18)</f>
        <v>0</v>
      </c>
      <c r="TW19" s="341">
        <f t="shared" ca="1" si="2472"/>
        <v>0</v>
      </c>
      <c r="TX19" s="341">
        <f t="shared" ca="1" si="2473"/>
        <v>0</v>
      </c>
      <c r="TY19" s="341">
        <f t="shared" ref="TY19" ca="1" si="2665">IF(SS19&lt;&gt;"",SUMPRODUCT((TB16:TB19=TB19)*(TX16:TX19&gt;TX19)*1),0)</f>
        <v>0</v>
      </c>
      <c r="TZ19" s="341">
        <f t="shared" ref="TZ19" ca="1" si="2666">IF(SS19&lt;&gt;"",SUMPRODUCT((TY16:TY19=TY19)*(TW16:TW19&gt;TW19)*1),0)</f>
        <v>0</v>
      </c>
      <c r="UA19" s="341">
        <f t="shared" ca="1" si="2476"/>
        <v>0</v>
      </c>
      <c r="UB19" s="341">
        <f t="shared" ref="UB19" ca="1" si="2667">IF(SS19&lt;&gt;"",SUMPRODUCT((UA16:UA19=UA19)*(TY16:TY19=TY19)*(TU16:TU19&gt;TU19)*1),0)</f>
        <v>0</v>
      </c>
      <c r="UC19" s="341">
        <f t="shared" ca="1" si="138"/>
        <v>1</v>
      </c>
      <c r="UD19" s="341">
        <f t="shared" ref="UD19" ca="1" si="2668">SUMPRODUCT((UC16:UC19=UC19)*(SF16:SF19&gt;SF19)*1)</f>
        <v>3</v>
      </c>
      <c r="UE19" s="341">
        <f t="shared" ca="1" si="140"/>
        <v>4</v>
      </c>
      <c r="UF19" s="341" t="str">
        <f t="shared" si="350"/>
        <v>Israel</v>
      </c>
      <c r="UG19" s="341">
        <f t="shared" ca="1" si="141"/>
        <v>0</v>
      </c>
      <c r="UH19" s="341">
        <f ca="1">SUMPRODUCT((OFFSET('Game Board'!$G$8:$G$31,0,UH$1)&lt;&gt;"")*(OFFSET('Game Board'!$F$8:$F$31,0,UH$1)=$C19)*(OFFSET('Game Board'!$G$8:$G$31,0,UH$1)&gt;OFFSET('Game Board'!$H$8:$H$31,0,UH$1))*1)+SUMPRODUCT((OFFSET('Game Board'!$G$8:$G$31,0,UH$1)&lt;&gt;"")*(OFFSET('Game Board'!$I$8:$I$31,0,UH$1)=$C19)*(OFFSET('Game Board'!$H$8:$H$31,0,UH$1)&gt;OFFSET('Game Board'!$G$8:$G$31,0,UH$1))*1)</f>
        <v>0</v>
      </c>
      <c r="UI19" s="341">
        <f ca="1">SUMPRODUCT((OFFSET('Game Board'!$G$8:$G$31,0,UH$1)&lt;&gt;"")*(OFFSET('Game Board'!$F$8:$F$31,0,UH$1)=$C19)*(OFFSET('Game Board'!$G$8:$G$31,0,UH$1)=OFFSET('Game Board'!$H$8:$H$31,0,UH$1))*1)+SUMPRODUCT((OFFSET('Game Board'!$G$8:$G$31,0,UH$1)&lt;&gt;"")*(OFFSET('Game Board'!$I$8:$I$31,0,UH$1)=$C19)*(OFFSET('Game Board'!$G$8:$G$31,0,UH$1)=OFFSET('Game Board'!$H$8:$H$31,0,UH$1))*1)</f>
        <v>0</v>
      </c>
      <c r="UJ19" s="341">
        <f ca="1">SUMPRODUCT((OFFSET('Game Board'!$G$8:$G$31,0,UH$1)&lt;&gt;"")*(OFFSET('Game Board'!$F$8:$F$31,0,UH$1)=$C19)*(OFFSET('Game Board'!$G$8:$G$31,0,UH$1)&lt;OFFSET('Game Board'!$H$8:$H$31,0,UH$1))*1)+SUMPRODUCT((OFFSET('Game Board'!$G$8:$G$31,0,UH$1)&lt;&gt;"")*(OFFSET('Game Board'!$I$8:$I$31,0,UH$1)=$C19)*(OFFSET('Game Board'!$H$8:$H$31,0,UH$1)&lt;OFFSET('Game Board'!$G$8:$G$31,0,UH$1))*1)</f>
        <v>0</v>
      </c>
      <c r="UK19" s="341">
        <f ca="1">SUMIF(OFFSET('Game Board'!$F$8:$F$31,0,UH$1),$C19,OFFSET('Game Board'!$G$8:$G$31,0,UH$1))+SUMIF(OFFSET('Game Board'!$I$8:$I$31,0,UH$1),$C19,OFFSET('Game Board'!$H$8:$H$31,0,UH$1))</f>
        <v>0</v>
      </c>
      <c r="UL19" s="341">
        <f ca="1">SUMIF(OFFSET('Game Board'!$F$8:$F$31,0,UH$1),$C19,OFFSET('Game Board'!$H$8:$H$31,0,UH$1))+SUMIF(OFFSET('Game Board'!$I$8:$I$31,0,UH$1),$C19,OFFSET('Game Board'!$G$8:$G$31,0,UH$1))</f>
        <v>0</v>
      </c>
      <c r="UM19" s="341">
        <f t="shared" ca="1" si="142"/>
        <v>0</v>
      </c>
      <c r="UN19" s="341">
        <f t="shared" ca="1" si="143"/>
        <v>0</v>
      </c>
      <c r="UO19" s="341">
        <f t="shared" ca="1" si="351"/>
        <v>1</v>
      </c>
      <c r="UP19" s="341">
        <f>'Tournament Setup'!$F21</f>
        <v>0</v>
      </c>
      <c r="UQ19" s="341">
        <f t="shared" ref="UQ19" ca="1" si="2669">RANK(UN19,UN16:UN19)</f>
        <v>1</v>
      </c>
      <c r="UR19" s="341">
        <f t="shared" ref="UR19" ca="1" si="2670">SUMPRODUCT((UQ16:UQ19=UQ19)*(UM16:UM19&gt;UM19)*1)</f>
        <v>0</v>
      </c>
      <c r="US19" s="341">
        <f t="shared" ca="1" si="146"/>
        <v>1</v>
      </c>
      <c r="UT19" s="341">
        <f t="shared" ref="UT19" ca="1" si="2671">SUMPRODUCT((UQ16:UQ19=UQ19)*(UM16:UM19=UM19)*(UK16:UK19&gt;UK19)*1)</f>
        <v>0</v>
      </c>
      <c r="UU19" s="341">
        <f t="shared" ca="1" si="148"/>
        <v>1</v>
      </c>
      <c r="UV19" s="341">
        <f t="shared" ref="UV19" ca="1" si="2672">RANK(UU19,UU16:UU19,1)+COUNTIF(UU16:UU19,UU19)-1</f>
        <v>4</v>
      </c>
      <c r="UW19" s="341">
        <v>4</v>
      </c>
      <c r="UX19" s="341" t="str">
        <f t="shared" ref="UX19" ca="1" si="2673">INDEX(UF16:UF19,MATCH(UW19,UV16:UV19,0),0)</f>
        <v>Israel</v>
      </c>
      <c r="UY19" s="341">
        <f t="shared" ref="UY19" ca="1" si="2674">INDEX(UU16:UU19,MATCH(UX19,UF16:UF19,0),0)</f>
        <v>1</v>
      </c>
      <c r="UZ19" s="341" t="str">
        <f t="shared" ca="1" si="2485"/>
        <v>Israel</v>
      </c>
      <c r="VA19" s="341" t="str">
        <f t="shared" ref="VA19" ca="1" si="2675">IF(AND(VA18&lt;&gt;"",UY19=2),UX19,"")</f>
        <v/>
      </c>
      <c r="VB19" s="341" t="str">
        <f t="shared" ref="VB19" ca="1" si="2676">IF(AND(VB18&lt;&gt;"",UY19=3),UX19,"")</f>
        <v/>
      </c>
      <c r="VC19" s="341">
        <f ca="1">SUMPRODUCT((OFFSET('Game Board'!$F$8:$F$31,0,UH$1)=UZ19)*(OFFSET('Game Board'!$I$8:$I$31,0,UH$1)=UZ16)*(OFFSET('Game Board'!$G$8:$G$31,0,UH$1)&gt;OFFSET('Game Board'!$H$8:$H$31,0,UH$1))*1)+SUMPRODUCT((OFFSET('Game Board'!$I$8:$I$31,0,UH$1)=UZ19)*(OFFSET('Game Board'!$F$8:$F$31,0,UH$1)=UZ16)*(OFFSET('Game Board'!$H$8:$H$31,0,UH$1)&gt;OFFSET('Game Board'!$G$8:$G$31,0,UH$1))*1)+SUMPRODUCT((OFFSET('Game Board'!$F$8:$F$31,0,UH$1)=UZ19)*(OFFSET('Game Board'!$I$8:$I$31,0,UH$1)=UZ17)*(OFFSET('Game Board'!$G$8:$G$31,0,UH$1)&gt;OFFSET('Game Board'!$H$8:$H$31,0,UH$1))*1)+SUMPRODUCT((OFFSET('Game Board'!$I$8:$I$31,0,UH$1)=UZ19)*(OFFSET('Game Board'!$F$8:$F$31,0,UH$1)=UZ17)*(OFFSET('Game Board'!$H$8:$H$31,0,UH$1)&gt;OFFSET('Game Board'!$G$8:$G$31,0,UH$1))*1)+SUMPRODUCT((OFFSET('Game Board'!$F$8:$F$31,0,UH$1)=UZ19)*(OFFSET('Game Board'!$I$8:$I$31,0,UH$1)=UZ18)*(OFFSET('Game Board'!$G$8:$G$31,0,UH$1)&gt;OFFSET('Game Board'!$H$8:$H$31,0,UH$1))*1)+SUMPRODUCT((OFFSET('Game Board'!$I$8:$I$31,0,UH$1)=UZ19)*(OFFSET('Game Board'!$F$8:$F$31,0,UH$1)=UZ18)*(OFFSET('Game Board'!$H$8:$H$31,0,UH$1)&gt;OFFSET('Game Board'!$G$8:$G$31,0,UH$1))*1)</f>
        <v>0</v>
      </c>
      <c r="VD19" s="341">
        <f ca="1">SUMPRODUCT((OFFSET('Game Board'!$F$8:$F$31,0,UH$1)=UZ19)*(OFFSET('Game Board'!$I$8:$I$31,0,UH$1)=UZ16)*(OFFSET('Game Board'!$G$8:$G$31,0,UH$1)&gt;=OFFSET('Game Board'!$H$8:$H$31,0,UH$1))*1)+SUMPRODUCT((OFFSET('Game Board'!$I$8:$I$31,0,UH$1)=UZ19)*(OFFSET('Game Board'!$F$8:$F$31,0,UH$1)=UZ16)*(OFFSET('Game Board'!$G$8:$G$31,0,UH$1)=OFFSET('Game Board'!$H$8:$H$31,0,UH$1))*1)+SUMPRODUCT((OFFSET('Game Board'!$F$8:$F$31,0,UH$1)=UZ19)*(OFFSET('Game Board'!$I$8:$I$31,0,UH$1)=UZ17)*(OFFSET('Game Board'!$G$8:$G$31,0,UH$1)=OFFSET('Game Board'!$H$8:$H$31,0,UH$1))*1)+SUMPRODUCT((OFFSET('Game Board'!$I$8:$I$31,0,UH$1)=UZ19)*(OFFSET('Game Board'!$F$8:$F$31,0,UH$1)=UZ17)*(OFFSET('Game Board'!$G$8:$G$31,0,UH$1)=OFFSET('Game Board'!$H$8:$H$31,0,UH$1))*1)+SUMPRODUCT((OFFSET('Game Board'!$F$8:$F$31,0,UH$1)=UZ19)*(OFFSET('Game Board'!$I$8:$I$31,0,UH$1)=UZ18)*(OFFSET('Game Board'!$G$8:$G$31,0,UH$1)=OFFSET('Game Board'!$H$8:$H$31,0,UH$1))*1)+SUMPRODUCT((OFFSET('Game Board'!$I$8:$I$31,0,UH$1)=UZ19)*(OFFSET('Game Board'!$F$8:$F$31,0,UH$1)=UZ18)*(OFFSET('Game Board'!$G$8:$G$31,0,UH$1)=OFFSET('Game Board'!$H$8:$H$31,0,UH$1))*1)</f>
        <v>3</v>
      </c>
      <c r="VE19" s="341">
        <f ca="1">SUMPRODUCT((OFFSET('Game Board'!$F$8:$F$31,0,UH$1)=UZ19)*(OFFSET('Game Board'!$I$8:$I$31,0,UH$1)=UZ16)*(OFFSET('Game Board'!$G$8:$G$31,0,UH$1)&lt;OFFSET('Game Board'!$H$8:$H$31,0,UH$1))*1)+SUMPRODUCT((OFFSET('Game Board'!$I$8:$I$31,0,UH$1)=UZ19)*(OFFSET('Game Board'!$F$8:$F$31,0,UH$1)=UZ16)*(OFFSET('Game Board'!$H$8:$H$31,0,UH$1)&lt;OFFSET('Game Board'!$G$8:$G$31,0,UH$1))*1)+SUMPRODUCT((OFFSET('Game Board'!$F$8:$F$31,0,UH$1)=UZ19)*(OFFSET('Game Board'!$I$8:$I$31,0,UH$1)=UZ17)*(OFFSET('Game Board'!$G$8:$G$31,0,UH$1)&lt;OFFSET('Game Board'!$H$8:$H$31,0,UH$1))*1)+SUMPRODUCT((OFFSET('Game Board'!$I$8:$I$31,0,UH$1)=UZ19)*(OFFSET('Game Board'!$F$8:$F$31,0,UH$1)=UZ17)*(OFFSET('Game Board'!$H$8:$H$31,0,UH$1)&lt;OFFSET('Game Board'!$G$8:$G$31,0,UH$1))*1)+SUMPRODUCT((OFFSET('Game Board'!$F$8:$F$31,0,UH$1)=UZ19)*(OFFSET('Game Board'!$I$8:$I$31,0,UH$1)=UZ18)*(OFFSET('Game Board'!$G$8:$G$31,0,UH$1)&lt;OFFSET('Game Board'!$H$8:$H$31,0,UH$1))*1)+SUMPRODUCT((OFFSET('Game Board'!$I$8:$I$31,0,UH$1)=UZ19)*(OFFSET('Game Board'!$F$8:$F$31,0,UH$1)=UZ18)*(OFFSET('Game Board'!$H$8:$H$31,0,UH$1)&lt;OFFSET('Game Board'!$G$8:$G$31,0,UH$1))*1)</f>
        <v>0</v>
      </c>
      <c r="VF19" s="341">
        <f ca="1">SUMIFS(OFFSET('Game Board'!$G$8:$G$31,0,UH$1),OFFSET('Game Board'!$F$8:$F$31,0,UH$1),UZ19,OFFSET('Game Board'!$I$8:$I$31,0,UH$1),UZ16)+SUMIFS(OFFSET('Game Board'!$G$8:$G$31,0,UH$1),OFFSET('Game Board'!$F$8:$F$31,0,UH$1),UZ19,OFFSET('Game Board'!$I$8:$I$31,0,UH$1),UZ17)+SUMIFS(OFFSET('Game Board'!$G$8:$G$31,0,UH$1),OFFSET('Game Board'!$F$8:$F$31,0,UH$1),UZ19,OFFSET('Game Board'!$I$8:$I$31,0,UH$1),UZ18)+SUMIFS(OFFSET('Game Board'!$H$8:$H$31,0,UH$1),OFFSET('Game Board'!$I$8:$I$31,0,UH$1),UZ19,OFFSET('Game Board'!$F$8:$F$31,0,UH$1),UZ16)+SUMIFS(OFFSET('Game Board'!$H$8:$H$31,0,UH$1),OFFSET('Game Board'!$I$8:$I$31,0,UH$1),UZ19,OFFSET('Game Board'!$F$8:$F$31,0,UH$1),UZ17)+SUMIFS(OFFSET('Game Board'!$H$8:$H$31,0,UH$1),OFFSET('Game Board'!$I$8:$I$31,0,UH$1),UZ19,OFFSET('Game Board'!$F$8:$F$31,0,UH$1),UZ18)</f>
        <v>0</v>
      </c>
      <c r="VG19" s="341">
        <f ca="1">SUMIFS(OFFSET('Game Board'!$H$8:$H$31,0,UH$1),OFFSET('Game Board'!$F$8:$F$31,0,UH$1),UZ19,OFFSET('Game Board'!$I$8:$I$31,0,UH$1),UZ16)+SUMIFS(OFFSET('Game Board'!$H$8:$H$31,0,UH$1),OFFSET('Game Board'!$F$8:$F$31,0,UH$1),UZ19,OFFSET('Game Board'!$I$8:$I$31,0,UH$1),UZ17)+SUMIFS(OFFSET('Game Board'!$H$8:$H$31,0,UH$1),OFFSET('Game Board'!$F$8:$F$31,0,UH$1),UZ19,OFFSET('Game Board'!$I$8:$I$31,0,UH$1),UZ18)+SUMIFS(OFFSET('Game Board'!$G$8:$G$31,0,UH$1),OFFSET('Game Board'!$I$8:$I$31,0,UH$1),UZ19,OFFSET('Game Board'!$F$8:$F$31,0,UH$1),UZ16)+SUMIFS(OFFSET('Game Board'!$G$8:$G$31,0,UH$1),OFFSET('Game Board'!$I$8:$I$31,0,UH$1),UZ19,OFFSET('Game Board'!$F$8:$F$31,0,UH$1),UZ17)+SUMIFS(OFFSET('Game Board'!$G$8:$G$31,0,UH$1),OFFSET('Game Board'!$I$8:$I$31,0,UH$1),UZ19,OFFSET('Game Board'!$F$8:$F$31,0,UH$1),UZ18)</f>
        <v>0</v>
      </c>
      <c r="VH19" s="341">
        <f t="shared" ca="1" si="153"/>
        <v>0</v>
      </c>
      <c r="VI19" s="341">
        <f t="shared" ca="1" si="154"/>
        <v>3</v>
      </c>
      <c r="VJ19" s="341">
        <f t="shared" ref="VJ19" ca="1" si="2677">IF(UZ19&lt;&gt;"",SUMPRODUCT((UY16:UY19=UY19)*(VI16:VI19&gt;VI19)*1),0)</f>
        <v>0</v>
      </c>
      <c r="VK19" s="341">
        <f t="shared" ref="VK19" ca="1" si="2678">IF(UZ19&lt;&gt;"",SUMPRODUCT((VJ16:VJ19=VJ19)*(VH16:VH19&gt;VH19)*1),0)</f>
        <v>0</v>
      </c>
      <c r="VL19" s="341">
        <f t="shared" ca="1" si="157"/>
        <v>0</v>
      </c>
      <c r="VM19" s="341">
        <f t="shared" ref="VM19" ca="1" si="2679">IF(UZ19&lt;&gt;"",SUMPRODUCT((VL16:VL19=VL19)*(VJ16:VJ19=VJ19)*(VF16:VF19&gt;VF19)*1),0)</f>
        <v>0</v>
      </c>
      <c r="VN19" s="341">
        <f t="shared" ca="1" si="159"/>
        <v>1</v>
      </c>
      <c r="VO19" s="341">
        <f ca="1">SUMPRODUCT((OFFSET('Game Board'!$F$8:$F$31,0,UH$1)=VA19)*(OFFSET('Game Board'!$I$8:$I$31,0,UH$1)=VA17)*(OFFSET('Game Board'!$G$8:$G$31,0,UH$1)&gt;OFFSET('Game Board'!$H$8:$H$31,0,UH$1))*1)+SUMPRODUCT((OFFSET('Game Board'!$I$8:$I$31,0,UH$1)=VA19)*(OFFSET('Game Board'!$F$8:$F$31,0,UH$1)=VA17)*(OFFSET('Game Board'!$H$8:$H$31,0,UH$1)&gt;OFFSET('Game Board'!$G$8:$G$31,0,UH$1))*1)+SUMPRODUCT((OFFSET('Game Board'!$F$8:$F$31,0,UH$1)=VA19)*(OFFSET('Game Board'!$I$8:$I$31,0,UH$1)=VA18)*(OFFSET('Game Board'!$G$8:$G$31,0,UH$1)&gt;OFFSET('Game Board'!$H$8:$H$31,0,UH$1))*1)+SUMPRODUCT((OFFSET('Game Board'!$I$8:$I$31,0,UH$1)=VA19)*(OFFSET('Game Board'!$F$8:$F$31,0,UH$1)=VA18)*(OFFSET('Game Board'!$H$8:$H$31,0,UH$1)&gt;OFFSET('Game Board'!$G$8:$G$31,0,UH$1))*1)</f>
        <v>0</v>
      </c>
      <c r="VP19" s="341">
        <f ca="1">SUMPRODUCT((OFFSET('Game Board'!$F$8:$F$31,0,UH$1)=VA19)*(OFFSET('Game Board'!$I$8:$I$31,0,UH$1)=VA17)*(OFFSET('Game Board'!$G$8:$G$31,0,UH$1)=OFFSET('Game Board'!$H$8:$H$31,0,UH$1))*1)+SUMPRODUCT((OFFSET('Game Board'!$I$8:$I$31,0,UH$1)=VA19)*(OFFSET('Game Board'!$F$8:$F$31,0,UH$1)=VA17)*(OFFSET('Game Board'!$G$8:$G$31,0,UH$1)=OFFSET('Game Board'!$H$8:$H$31,0,UH$1))*1)+SUMPRODUCT((OFFSET('Game Board'!$F$8:$F$31,0,UH$1)=VA19)*(OFFSET('Game Board'!$I$8:$I$31,0,UH$1)=VA18)*(OFFSET('Game Board'!$G$8:$G$31,0,UH$1)=OFFSET('Game Board'!$H$8:$H$31,0,UH$1))*1)+SUMPRODUCT((OFFSET('Game Board'!$I$8:$I$31,0,UH$1)=VA19)*(OFFSET('Game Board'!$F$8:$F$31,0,UH$1)=VA18)*(OFFSET('Game Board'!$G$8:$G$31,0,UH$1)=OFFSET('Game Board'!$H$8:$H$31,0,UH$1))*1)</f>
        <v>0</v>
      </c>
      <c r="VQ19" s="341">
        <f ca="1">SUMPRODUCT((OFFSET('Game Board'!$F$8:$F$31,0,UH$1)=VA19)*(OFFSET('Game Board'!$I$8:$I$31,0,UH$1)=VA17)*(OFFSET('Game Board'!$G$8:$G$31,0,UH$1)&lt;OFFSET('Game Board'!$H$8:$H$31,0,UH$1))*1)+SUMPRODUCT((OFFSET('Game Board'!$I$8:$I$31,0,UH$1)=VA19)*(OFFSET('Game Board'!$F$8:$F$31,0,UH$1)=VA17)*(OFFSET('Game Board'!$H$8:$H$31,0,UH$1)&lt;OFFSET('Game Board'!$G$8:$G$31,0,UH$1))*1)+SUMPRODUCT((OFFSET('Game Board'!$F$8:$F$31,0,UH$1)=VA19)*(OFFSET('Game Board'!$I$8:$I$31,0,UH$1)=VA18)*(OFFSET('Game Board'!$G$8:$G$31,0,UH$1)&lt;OFFSET('Game Board'!$H$8:$H$31,0,UH$1))*1)+SUMPRODUCT((OFFSET('Game Board'!$I$8:$I$31,0,UH$1)=VA19)*(OFFSET('Game Board'!$F$8:$F$31,0,UH$1)=VA18)*(OFFSET('Game Board'!$H$8:$H$31,0,UH$1)&lt;OFFSET('Game Board'!$G$8:$G$31,0,UH$1))*1)</f>
        <v>0</v>
      </c>
      <c r="VR19" s="341">
        <f ca="1">SUMIFS(OFFSET('Game Board'!$G$8:$G$31,0,UH$1),OFFSET('Game Board'!$F$8:$F$31,0,UH$1),VA19,OFFSET('Game Board'!$I$8:$I$31,0,UH$1),VA17)+SUMIFS(OFFSET('Game Board'!$G$8:$G$31,0,UH$1),OFFSET('Game Board'!$F$8:$F$31,0,UH$1),VA19,OFFSET('Game Board'!$I$8:$I$31,0,UH$1),VA18)+SUMIFS(OFFSET('Game Board'!$H$8:$H$31,0,UH$1),OFFSET('Game Board'!$I$8:$I$31,0,UH$1),VA19,OFFSET('Game Board'!$F$8:$F$31,0,UH$1),VA17)+SUMIFS(OFFSET('Game Board'!$H$8:$H$31,0,UH$1),OFFSET('Game Board'!$I$8:$I$31,0,UH$1),VA19,OFFSET('Game Board'!$F$8:$F$31,0,UH$1),VA18)</f>
        <v>0</v>
      </c>
      <c r="VS19" s="341">
        <f ca="1">SUMIFS(OFFSET('Game Board'!$G$8:$G$31,0,UH$1),OFFSET('Game Board'!$F$8:$F$31,0,UH$1),VA19,OFFSET('Game Board'!$I$8:$I$31,0,UH$1),VA17)+SUMIFS(OFFSET('Game Board'!$G$8:$G$31,0,UH$1),OFFSET('Game Board'!$F$8:$F$31,0,UH$1),VA19,OFFSET('Game Board'!$I$8:$I$31,0,UH$1),VA18)+SUMIFS(OFFSET('Game Board'!$H$8:$H$31,0,UH$1),OFFSET('Game Board'!$I$8:$I$31,0,UH$1),VA19,OFFSET('Game Board'!$F$8:$F$31,0,UH$1),VA17)+SUMIFS(OFFSET('Game Board'!$H$8:$H$31,0,UH$1),OFFSET('Game Board'!$I$8:$I$31,0,UH$1),VA19,OFFSET('Game Board'!$F$8:$F$31,0,UH$1),VA18)</f>
        <v>0</v>
      </c>
      <c r="VT19" s="341">
        <f t="shared" ca="1" si="363"/>
        <v>0</v>
      </c>
      <c r="VU19" s="341">
        <f t="shared" ca="1" si="364"/>
        <v>0</v>
      </c>
      <c r="VV19" s="341">
        <f t="shared" ref="VV19" ca="1" si="2680">IF(VA19&lt;&gt;"",SUMPRODUCT((UY16:UY19=UY19)*(VU16:VU19&gt;VU19)*1),0)</f>
        <v>0</v>
      </c>
      <c r="VW19" s="341">
        <f t="shared" ref="VW19" ca="1" si="2681">IF(VA19&lt;&gt;"",SUMPRODUCT((VV16:VV19=VV19)*(VT16:VT19&gt;VT19)*1),0)</f>
        <v>0</v>
      </c>
      <c r="VX19" s="341">
        <f t="shared" ca="1" si="367"/>
        <v>0</v>
      </c>
      <c r="VY19" s="341">
        <f t="shared" ref="VY19" ca="1" si="2682">IF(VA19&lt;&gt;"",SUMPRODUCT((VX16:VX19=VX19)*(VV16:VV19=VV19)*(VR16:VR19&gt;VR19)*1),0)</f>
        <v>0</v>
      </c>
      <c r="VZ19" s="341">
        <f t="shared" ca="1" si="160"/>
        <v>1</v>
      </c>
      <c r="WA19" s="341">
        <f ca="1">SUMPRODUCT((OFFSET('Game Board'!$F$8:$F$31,0,UH$1)=VB19)*(OFFSET('Game Board'!$I$8:$I$31,0,UH$1)=VB18)*(OFFSET('Game Board'!$G$8:$G$31,0,UH$1)&gt;OFFSET('Game Board'!$H$8:$H$31,0,UH$1))*1)+SUMPRODUCT((OFFSET('Game Board'!$I$8:$I$31,0,UH$1)=VB19)*(OFFSET('Game Board'!$F$8:$F$31,0,UH$1)=VB18)*(OFFSET('Game Board'!$H$8:$H$31,0,UH$1)&gt;OFFSET('Game Board'!$G$8:$G$31,0,UH$1))*1)</f>
        <v>0</v>
      </c>
      <c r="WB19" s="341">
        <f ca="1">SUMPRODUCT((OFFSET('Game Board'!$F$8:$F$31,0,UH$1)=VB19)*(OFFSET('Game Board'!$I$8:$I$31,0,UH$1)=VB18)*(OFFSET('Game Board'!$G$8:$G$31,0,UH$1)=OFFSET('Game Board'!$H$8:$H$31,0,UH$1))*1)+SUMPRODUCT((OFFSET('Game Board'!$I$8:$I$31,0,UH$1)=VB19)*(OFFSET('Game Board'!$F$8:$F$31,0,UH$1)=VB18)*(OFFSET('Game Board'!$H$8:$H$31,0,UH$1)=OFFSET('Game Board'!$G$8:$G$31,0,UH$1))*1)</f>
        <v>0</v>
      </c>
      <c r="WC19" s="341">
        <f ca="1">SUMPRODUCT((OFFSET('Game Board'!$F$8:$F$31,0,UH$1)=VB19)*(OFFSET('Game Board'!$I$8:$I$31,0,UH$1)=VB18)*(OFFSET('Game Board'!$G$8:$G$31,0,UH$1)&lt;OFFSET('Game Board'!$H$8:$H$31,0,UH$1))*1)+SUMPRODUCT((OFFSET('Game Board'!$I$8:$I$31,0,UH$1)=VB19)*(OFFSET('Game Board'!$F$8:$F$31,0,UH$1)=VB18)*(OFFSET('Game Board'!$H$8:$H$31,0,UH$1)&lt;OFFSET('Game Board'!$G$8:$G$31,0,UH$1))*1)</f>
        <v>0</v>
      </c>
      <c r="WD19" s="341">
        <f ca="1">SUMIFS(OFFSET('Game Board'!$G$8:$G$31,0,UH$1),OFFSET('Game Board'!$F$8:$F$31,0,UH$1),VB19,OFFSET('Game Board'!$I$8:$I$31,0,UH$1),VB18)+SUMIFS(OFFSET('Game Board'!$H$8:$H$31,0,UH$1),OFFSET('Game Board'!$I$8:$I$31,0,UH$1),VB19,OFFSET('Game Board'!$F$8:$F$31,0,UH$1),VB18)</f>
        <v>0</v>
      </c>
      <c r="WE19" s="341">
        <f ca="1">SUMIFS(OFFSET('Game Board'!$G$8:$G$31,0,UH$1),OFFSET('Game Board'!$F$8:$F$31,0,UH$1),VB19,OFFSET('Game Board'!$I$8:$I$31,0,UH$1),VB18)+SUMIFS(OFFSET('Game Board'!$H$8:$H$31,0,UH$1),OFFSET('Game Board'!$I$8:$I$31,0,UH$1),VB19,OFFSET('Game Board'!$F$8:$F$31,0,UH$1),VB18)</f>
        <v>0</v>
      </c>
      <c r="WF19" s="341">
        <f t="shared" ca="1" si="2494"/>
        <v>0</v>
      </c>
      <c r="WG19" s="341">
        <f t="shared" ca="1" si="2495"/>
        <v>0</v>
      </c>
      <c r="WH19" s="341">
        <f t="shared" ref="WH19" ca="1" si="2683">IF(VB19&lt;&gt;"",SUMPRODUCT((VK16:VK19=VK19)*(WG16:WG19&gt;WG19)*1),0)</f>
        <v>0</v>
      </c>
      <c r="WI19" s="341">
        <f t="shared" ref="WI19" ca="1" si="2684">IF(VB19&lt;&gt;"",SUMPRODUCT((WH16:WH19=WH19)*(WF16:WF19&gt;WF19)*1),0)</f>
        <v>0</v>
      </c>
      <c r="WJ19" s="341">
        <f t="shared" ca="1" si="2498"/>
        <v>0</v>
      </c>
      <c r="WK19" s="341">
        <f t="shared" ref="WK19" ca="1" si="2685">IF(VB19&lt;&gt;"",SUMPRODUCT((WJ16:WJ19=WJ19)*(WH16:WH19=WH19)*(WD16:WD19&gt;WD19)*1),0)</f>
        <v>0</v>
      </c>
      <c r="WL19" s="341">
        <f t="shared" ca="1" si="161"/>
        <v>1</v>
      </c>
      <c r="WM19" s="341">
        <f t="shared" ref="WM19" ca="1" si="2686">SUMPRODUCT((WL16:WL19=WL19)*(UO16:UO19&gt;UO19)*1)</f>
        <v>3</v>
      </c>
      <c r="WN19" s="341">
        <f t="shared" ca="1" si="163"/>
        <v>4</v>
      </c>
      <c r="WO19" s="341" t="str">
        <f t="shared" si="370"/>
        <v>Israel</v>
      </c>
      <c r="WP19" s="341">
        <f t="shared" ca="1" si="164"/>
        <v>0</v>
      </c>
      <c r="WQ19" s="341">
        <f ca="1">SUMPRODUCT((OFFSET('Game Board'!$G$8:$G$31,0,WQ$1)&lt;&gt;"")*(OFFSET('Game Board'!$F$8:$F$31,0,WQ$1)=$C19)*(OFFSET('Game Board'!$G$8:$G$31,0,WQ$1)&gt;OFFSET('Game Board'!$H$8:$H$31,0,WQ$1))*1)+SUMPRODUCT((OFFSET('Game Board'!$G$8:$G$31,0,WQ$1)&lt;&gt;"")*(OFFSET('Game Board'!$I$8:$I$31,0,WQ$1)=$C19)*(OFFSET('Game Board'!$H$8:$H$31,0,WQ$1)&gt;OFFSET('Game Board'!$G$8:$G$31,0,WQ$1))*1)</f>
        <v>0</v>
      </c>
      <c r="WR19" s="341">
        <f ca="1">SUMPRODUCT((OFFSET('Game Board'!$G$8:$G$31,0,WQ$1)&lt;&gt;"")*(OFFSET('Game Board'!$F$8:$F$31,0,WQ$1)=$C19)*(OFFSET('Game Board'!$G$8:$G$31,0,WQ$1)=OFFSET('Game Board'!$H$8:$H$31,0,WQ$1))*1)+SUMPRODUCT((OFFSET('Game Board'!$G$8:$G$31,0,WQ$1)&lt;&gt;"")*(OFFSET('Game Board'!$I$8:$I$31,0,WQ$1)=$C19)*(OFFSET('Game Board'!$G$8:$G$31,0,WQ$1)=OFFSET('Game Board'!$H$8:$H$31,0,WQ$1))*1)</f>
        <v>0</v>
      </c>
      <c r="WS19" s="341">
        <f ca="1">SUMPRODUCT((OFFSET('Game Board'!$G$8:$G$31,0,WQ$1)&lt;&gt;"")*(OFFSET('Game Board'!$F$8:$F$31,0,WQ$1)=$C19)*(OFFSET('Game Board'!$G$8:$G$31,0,WQ$1)&lt;OFFSET('Game Board'!$H$8:$H$31,0,WQ$1))*1)+SUMPRODUCT((OFFSET('Game Board'!$G$8:$G$31,0,WQ$1)&lt;&gt;"")*(OFFSET('Game Board'!$I$8:$I$31,0,WQ$1)=$C19)*(OFFSET('Game Board'!$H$8:$H$31,0,WQ$1)&lt;OFFSET('Game Board'!$G$8:$G$31,0,WQ$1))*1)</f>
        <v>0</v>
      </c>
      <c r="WT19" s="341">
        <f ca="1">SUMIF(OFFSET('Game Board'!$F$8:$F$31,0,WQ$1),$C19,OFFSET('Game Board'!$G$8:$G$31,0,WQ$1))+SUMIF(OFFSET('Game Board'!$I$8:$I$31,0,WQ$1),$C19,OFFSET('Game Board'!$H$8:$H$31,0,WQ$1))</f>
        <v>0</v>
      </c>
      <c r="WU19" s="341">
        <f ca="1">SUMIF(OFFSET('Game Board'!$F$8:$F$31,0,WQ$1),$C19,OFFSET('Game Board'!$H$8:$H$31,0,WQ$1))+SUMIF(OFFSET('Game Board'!$I$8:$I$31,0,WQ$1),$C19,OFFSET('Game Board'!$G$8:$G$31,0,WQ$1))</f>
        <v>0</v>
      </c>
      <c r="WV19" s="341">
        <f t="shared" ca="1" si="165"/>
        <v>0</v>
      </c>
      <c r="WW19" s="341">
        <f t="shared" ca="1" si="166"/>
        <v>0</v>
      </c>
      <c r="WX19" s="341">
        <f t="shared" ca="1" si="371"/>
        <v>1</v>
      </c>
      <c r="WY19" s="341">
        <f>'Tournament Setup'!$F21</f>
        <v>0</v>
      </c>
      <c r="WZ19" s="341">
        <f t="shared" ref="WZ19" ca="1" si="2687">RANK(WW19,WW16:WW19)</f>
        <v>1</v>
      </c>
      <c r="XA19" s="341">
        <f t="shared" ref="XA19" ca="1" si="2688">SUMPRODUCT((WZ16:WZ19=WZ19)*(WV16:WV19&gt;WV19)*1)</f>
        <v>0</v>
      </c>
      <c r="XB19" s="341">
        <f t="shared" ca="1" si="169"/>
        <v>1</v>
      </c>
      <c r="XC19" s="341">
        <f t="shared" ref="XC19" ca="1" si="2689">SUMPRODUCT((WZ16:WZ19=WZ19)*(WV16:WV19=WV19)*(WT16:WT19&gt;WT19)*1)</f>
        <v>0</v>
      </c>
      <c r="XD19" s="341">
        <f t="shared" ca="1" si="171"/>
        <v>1</v>
      </c>
      <c r="XE19" s="341">
        <f t="shared" ref="XE19" ca="1" si="2690">RANK(XD19,XD16:XD19,1)+COUNTIF(XD16:XD19,XD19)-1</f>
        <v>4</v>
      </c>
      <c r="XF19" s="341">
        <v>4</v>
      </c>
      <c r="XG19" s="341" t="str">
        <f t="shared" ref="XG19" ca="1" si="2691">INDEX(WO16:WO19,MATCH(XF19,XE16:XE19,0),0)</f>
        <v>Israel</v>
      </c>
      <c r="XH19" s="341">
        <f t="shared" ref="XH19" ca="1" si="2692">INDEX(XD16:XD19,MATCH(XG19,WO16:WO19,0),0)</f>
        <v>1</v>
      </c>
      <c r="XI19" s="341" t="str">
        <f t="shared" ca="1" si="2507"/>
        <v>Israel</v>
      </c>
      <c r="XJ19" s="341" t="str">
        <f t="shared" ref="XJ19" ca="1" si="2693">IF(AND(XJ18&lt;&gt;"",XH19=2),XG19,"")</f>
        <v/>
      </c>
      <c r="XK19" s="341" t="str">
        <f t="shared" ref="XK19" ca="1" si="2694">IF(AND(XK18&lt;&gt;"",XH19=3),XG19,"")</f>
        <v/>
      </c>
      <c r="XL19" s="341">
        <f ca="1">SUMPRODUCT((OFFSET('Game Board'!$F$8:$F$31,0,WQ$1)=XI19)*(OFFSET('Game Board'!$I$8:$I$31,0,WQ$1)=XI16)*(OFFSET('Game Board'!$G$8:$G$31,0,WQ$1)&gt;OFFSET('Game Board'!$H$8:$H$31,0,WQ$1))*1)+SUMPRODUCT((OFFSET('Game Board'!$I$8:$I$31,0,WQ$1)=XI19)*(OFFSET('Game Board'!$F$8:$F$31,0,WQ$1)=XI16)*(OFFSET('Game Board'!$H$8:$H$31,0,WQ$1)&gt;OFFSET('Game Board'!$G$8:$G$31,0,WQ$1))*1)+SUMPRODUCT((OFFSET('Game Board'!$F$8:$F$31,0,WQ$1)=XI19)*(OFFSET('Game Board'!$I$8:$I$31,0,WQ$1)=XI17)*(OFFSET('Game Board'!$G$8:$G$31,0,WQ$1)&gt;OFFSET('Game Board'!$H$8:$H$31,0,WQ$1))*1)+SUMPRODUCT((OFFSET('Game Board'!$I$8:$I$31,0,WQ$1)=XI19)*(OFFSET('Game Board'!$F$8:$F$31,0,WQ$1)=XI17)*(OFFSET('Game Board'!$H$8:$H$31,0,WQ$1)&gt;OFFSET('Game Board'!$G$8:$G$31,0,WQ$1))*1)+SUMPRODUCT((OFFSET('Game Board'!$F$8:$F$31,0,WQ$1)=XI19)*(OFFSET('Game Board'!$I$8:$I$31,0,WQ$1)=XI18)*(OFFSET('Game Board'!$G$8:$G$31,0,WQ$1)&gt;OFFSET('Game Board'!$H$8:$H$31,0,WQ$1))*1)+SUMPRODUCT((OFFSET('Game Board'!$I$8:$I$31,0,WQ$1)=XI19)*(OFFSET('Game Board'!$F$8:$F$31,0,WQ$1)=XI18)*(OFFSET('Game Board'!$H$8:$H$31,0,WQ$1)&gt;OFFSET('Game Board'!$G$8:$G$31,0,WQ$1))*1)</f>
        <v>0</v>
      </c>
      <c r="XM19" s="341">
        <f ca="1">SUMPRODUCT((OFFSET('Game Board'!$F$8:$F$31,0,WQ$1)=XI19)*(OFFSET('Game Board'!$I$8:$I$31,0,WQ$1)=XI16)*(OFFSET('Game Board'!$G$8:$G$31,0,WQ$1)&gt;=OFFSET('Game Board'!$H$8:$H$31,0,WQ$1))*1)+SUMPRODUCT((OFFSET('Game Board'!$I$8:$I$31,0,WQ$1)=XI19)*(OFFSET('Game Board'!$F$8:$F$31,0,WQ$1)=XI16)*(OFFSET('Game Board'!$G$8:$G$31,0,WQ$1)=OFFSET('Game Board'!$H$8:$H$31,0,WQ$1))*1)+SUMPRODUCT((OFFSET('Game Board'!$F$8:$F$31,0,WQ$1)=XI19)*(OFFSET('Game Board'!$I$8:$I$31,0,WQ$1)=XI17)*(OFFSET('Game Board'!$G$8:$G$31,0,WQ$1)=OFFSET('Game Board'!$H$8:$H$31,0,WQ$1))*1)+SUMPRODUCT((OFFSET('Game Board'!$I$8:$I$31,0,WQ$1)=XI19)*(OFFSET('Game Board'!$F$8:$F$31,0,WQ$1)=XI17)*(OFFSET('Game Board'!$G$8:$G$31,0,WQ$1)=OFFSET('Game Board'!$H$8:$H$31,0,WQ$1))*1)+SUMPRODUCT((OFFSET('Game Board'!$F$8:$F$31,0,WQ$1)=XI19)*(OFFSET('Game Board'!$I$8:$I$31,0,WQ$1)=XI18)*(OFFSET('Game Board'!$G$8:$G$31,0,WQ$1)=OFFSET('Game Board'!$H$8:$H$31,0,WQ$1))*1)+SUMPRODUCT((OFFSET('Game Board'!$I$8:$I$31,0,WQ$1)=XI19)*(OFFSET('Game Board'!$F$8:$F$31,0,WQ$1)=XI18)*(OFFSET('Game Board'!$G$8:$G$31,0,WQ$1)=OFFSET('Game Board'!$H$8:$H$31,0,WQ$1))*1)</f>
        <v>3</v>
      </c>
      <c r="XN19" s="341">
        <f ca="1">SUMPRODUCT((OFFSET('Game Board'!$F$8:$F$31,0,WQ$1)=XI19)*(OFFSET('Game Board'!$I$8:$I$31,0,WQ$1)=XI16)*(OFFSET('Game Board'!$G$8:$G$31,0,WQ$1)&lt;OFFSET('Game Board'!$H$8:$H$31,0,WQ$1))*1)+SUMPRODUCT((OFFSET('Game Board'!$I$8:$I$31,0,WQ$1)=XI19)*(OFFSET('Game Board'!$F$8:$F$31,0,WQ$1)=XI16)*(OFFSET('Game Board'!$H$8:$H$31,0,WQ$1)&lt;OFFSET('Game Board'!$G$8:$G$31,0,WQ$1))*1)+SUMPRODUCT((OFFSET('Game Board'!$F$8:$F$31,0,WQ$1)=XI19)*(OFFSET('Game Board'!$I$8:$I$31,0,WQ$1)=XI17)*(OFFSET('Game Board'!$G$8:$G$31,0,WQ$1)&lt;OFFSET('Game Board'!$H$8:$H$31,0,WQ$1))*1)+SUMPRODUCT((OFFSET('Game Board'!$I$8:$I$31,0,WQ$1)=XI19)*(OFFSET('Game Board'!$F$8:$F$31,0,WQ$1)=XI17)*(OFFSET('Game Board'!$H$8:$H$31,0,WQ$1)&lt;OFFSET('Game Board'!$G$8:$G$31,0,WQ$1))*1)+SUMPRODUCT((OFFSET('Game Board'!$F$8:$F$31,0,WQ$1)=XI19)*(OFFSET('Game Board'!$I$8:$I$31,0,WQ$1)=XI18)*(OFFSET('Game Board'!$G$8:$G$31,0,WQ$1)&lt;OFFSET('Game Board'!$H$8:$H$31,0,WQ$1))*1)+SUMPRODUCT((OFFSET('Game Board'!$I$8:$I$31,0,WQ$1)=XI19)*(OFFSET('Game Board'!$F$8:$F$31,0,WQ$1)=XI18)*(OFFSET('Game Board'!$H$8:$H$31,0,WQ$1)&lt;OFFSET('Game Board'!$G$8:$G$31,0,WQ$1))*1)</f>
        <v>0</v>
      </c>
      <c r="XO19" s="341">
        <f ca="1">SUMIFS(OFFSET('Game Board'!$G$8:$G$31,0,WQ$1),OFFSET('Game Board'!$F$8:$F$31,0,WQ$1),XI19,OFFSET('Game Board'!$I$8:$I$31,0,WQ$1),XI16)+SUMIFS(OFFSET('Game Board'!$G$8:$G$31,0,WQ$1),OFFSET('Game Board'!$F$8:$F$31,0,WQ$1),XI19,OFFSET('Game Board'!$I$8:$I$31,0,WQ$1),XI17)+SUMIFS(OFFSET('Game Board'!$G$8:$G$31,0,WQ$1),OFFSET('Game Board'!$F$8:$F$31,0,WQ$1),XI19,OFFSET('Game Board'!$I$8:$I$31,0,WQ$1),XI18)+SUMIFS(OFFSET('Game Board'!$H$8:$H$31,0,WQ$1),OFFSET('Game Board'!$I$8:$I$31,0,WQ$1),XI19,OFFSET('Game Board'!$F$8:$F$31,0,WQ$1),XI16)+SUMIFS(OFFSET('Game Board'!$H$8:$H$31,0,WQ$1),OFFSET('Game Board'!$I$8:$I$31,0,WQ$1),XI19,OFFSET('Game Board'!$F$8:$F$31,0,WQ$1),XI17)+SUMIFS(OFFSET('Game Board'!$H$8:$H$31,0,WQ$1),OFFSET('Game Board'!$I$8:$I$31,0,WQ$1),XI19,OFFSET('Game Board'!$F$8:$F$31,0,WQ$1),XI18)</f>
        <v>0</v>
      </c>
      <c r="XP19" s="341">
        <f ca="1">SUMIFS(OFFSET('Game Board'!$H$8:$H$31,0,WQ$1),OFFSET('Game Board'!$F$8:$F$31,0,WQ$1),XI19,OFFSET('Game Board'!$I$8:$I$31,0,WQ$1),XI16)+SUMIFS(OFFSET('Game Board'!$H$8:$H$31,0,WQ$1),OFFSET('Game Board'!$F$8:$F$31,0,WQ$1),XI19,OFFSET('Game Board'!$I$8:$I$31,0,WQ$1),XI17)+SUMIFS(OFFSET('Game Board'!$H$8:$H$31,0,WQ$1),OFFSET('Game Board'!$F$8:$F$31,0,WQ$1),XI19,OFFSET('Game Board'!$I$8:$I$31,0,WQ$1),XI18)+SUMIFS(OFFSET('Game Board'!$G$8:$G$31,0,WQ$1),OFFSET('Game Board'!$I$8:$I$31,0,WQ$1),XI19,OFFSET('Game Board'!$F$8:$F$31,0,WQ$1),XI16)+SUMIFS(OFFSET('Game Board'!$G$8:$G$31,0,WQ$1),OFFSET('Game Board'!$I$8:$I$31,0,WQ$1),XI19,OFFSET('Game Board'!$F$8:$F$31,0,WQ$1),XI17)+SUMIFS(OFFSET('Game Board'!$G$8:$G$31,0,WQ$1),OFFSET('Game Board'!$I$8:$I$31,0,WQ$1),XI19,OFFSET('Game Board'!$F$8:$F$31,0,WQ$1),XI18)</f>
        <v>0</v>
      </c>
      <c r="XQ19" s="341">
        <f t="shared" ca="1" si="176"/>
        <v>0</v>
      </c>
      <c r="XR19" s="341">
        <f t="shared" ca="1" si="177"/>
        <v>3</v>
      </c>
      <c r="XS19" s="341">
        <f t="shared" ref="XS19" ca="1" si="2695">IF(XI19&lt;&gt;"",SUMPRODUCT((XH16:XH19=XH19)*(XR16:XR19&gt;XR19)*1),0)</f>
        <v>0</v>
      </c>
      <c r="XT19" s="341">
        <f t="shared" ref="XT19" ca="1" si="2696">IF(XI19&lt;&gt;"",SUMPRODUCT((XS16:XS19=XS19)*(XQ16:XQ19&gt;XQ19)*1),0)</f>
        <v>0</v>
      </c>
      <c r="XU19" s="341">
        <f t="shared" ca="1" si="180"/>
        <v>0</v>
      </c>
      <c r="XV19" s="341">
        <f t="shared" ref="XV19" ca="1" si="2697">IF(XI19&lt;&gt;"",SUMPRODUCT((XU16:XU19=XU19)*(XS16:XS19=XS19)*(XO16:XO19&gt;XO19)*1),0)</f>
        <v>0</v>
      </c>
      <c r="XW19" s="341">
        <f t="shared" ca="1" si="182"/>
        <v>1</v>
      </c>
      <c r="XX19" s="341">
        <f ca="1">SUMPRODUCT((OFFSET('Game Board'!$F$8:$F$31,0,WQ$1)=XJ19)*(OFFSET('Game Board'!$I$8:$I$31,0,WQ$1)=XJ17)*(OFFSET('Game Board'!$G$8:$G$31,0,WQ$1)&gt;OFFSET('Game Board'!$H$8:$H$31,0,WQ$1))*1)+SUMPRODUCT((OFFSET('Game Board'!$I$8:$I$31,0,WQ$1)=XJ19)*(OFFSET('Game Board'!$F$8:$F$31,0,WQ$1)=XJ17)*(OFFSET('Game Board'!$H$8:$H$31,0,WQ$1)&gt;OFFSET('Game Board'!$G$8:$G$31,0,WQ$1))*1)+SUMPRODUCT((OFFSET('Game Board'!$F$8:$F$31,0,WQ$1)=XJ19)*(OFFSET('Game Board'!$I$8:$I$31,0,WQ$1)=XJ18)*(OFFSET('Game Board'!$G$8:$G$31,0,WQ$1)&gt;OFFSET('Game Board'!$H$8:$H$31,0,WQ$1))*1)+SUMPRODUCT((OFFSET('Game Board'!$I$8:$I$31,0,WQ$1)=XJ19)*(OFFSET('Game Board'!$F$8:$F$31,0,WQ$1)=XJ18)*(OFFSET('Game Board'!$H$8:$H$31,0,WQ$1)&gt;OFFSET('Game Board'!$G$8:$G$31,0,WQ$1))*1)</f>
        <v>0</v>
      </c>
      <c r="XY19" s="341">
        <f ca="1">SUMPRODUCT((OFFSET('Game Board'!$F$8:$F$31,0,WQ$1)=XJ19)*(OFFSET('Game Board'!$I$8:$I$31,0,WQ$1)=XJ17)*(OFFSET('Game Board'!$G$8:$G$31,0,WQ$1)=OFFSET('Game Board'!$H$8:$H$31,0,WQ$1))*1)+SUMPRODUCT((OFFSET('Game Board'!$I$8:$I$31,0,WQ$1)=XJ19)*(OFFSET('Game Board'!$F$8:$F$31,0,WQ$1)=XJ17)*(OFFSET('Game Board'!$G$8:$G$31,0,WQ$1)=OFFSET('Game Board'!$H$8:$H$31,0,WQ$1))*1)+SUMPRODUCT((OFFSET('Game Board'!$F$8:$F$31,0,WQ$1)=XJ19)*(OFFSET('Game Board'!$I$8:$I$31,0,WQ$1)=XJ18)*(OFFSET('Game Board'!$G$8:$G$31,0,WQ$1)=OFFSET('Game Board'!$H$8:$H$31,0,WQ$1))*1)+SUMPRODUCT((OFFSET('Game Board'!$I$8:$I$31,0,WQ$1)=XJ19)*(OFFSET('Game Board'!$F$8:$F$31,0,WQ$1)=XJ18)*(OFFSET('Game Board'!$G$8:$G$31,0,WQ$1)=OFFSET('Game Board'!$H$8:$H$31,0,WQ$1))*1)</f>
        <v>0</v>
      </c>
      <c r="XZ19" s="341">
        <f ca="1">SUMPRODUCT((OFFSET('Game Board'!$F$8:$F$31,0,WQ$1)=XJ19)*(OFFSET('Game Board'!$I$8:$I$31,0,WQ$1)=XJ17)*(OFFSET('Game Board'!$G$8:$G$31,0,WQ$1)&lt;OFFSET('Game Board'!$H$8:$H$31,0,WQ$1))*1)+SUMPRODUCT((OFFSET('Game Board'!$I$8:$I$31,0,WQ$1)=XJ19)*(OFFSET('Game Board'!$F$8:$F$31,0,WQ$1)=XJ17)*(OFFSET('Game Board'!$H$8:$H$31,0,WQ$1)&lt;OFFSET('Game Board'!$G$8:$G$31,0,WQ$1))*1)+SUMPRODUCT((OFFSET('Game Board'!$F$8:$F$31,0,WQ$1)=XJ19)*(OFFSET('Game Board'!$I$8:$I$31,0,WQ$1)=XJ18)*(OFFSET('Game Board'!$G$8:$G$31,0,WQ$1)&lt;OFFSET('Game Board'!$H$8:$H$31,0,WQ$1))*1)+SUMPRODUCT((OFFSET('Game Board'!$I$8:$I$31,0,WQ$1)=XJ19)*(OFFSET('Game Board'!$F$8:$F$31,0,WQ$1)=XJ18)*(OFFSET('Game Board'!$H$8:$H$31,0,WQ$1)&lt;OFFSET('Game Board'!$G$8:$G$31,0,WQ$1))*1)</f>
        <v>0</v>
      </c>
      <c r="YA19" s="341">
        <f ca="1">SUMIFS(OFFSET('Game Board'!$G$8:$G$31,0,WQ$1),OFFSET('Game Board'!$F$8:$F$31,0,WQ$1),XJ19,OFFSET('Game Board'!$I$8:$I$31,0,WQ$1),XJ17)+SUMIFS(OFFSET('Game Board'!$G$8:$G$31,0,WQ$1),OFFSET('Game Board'!$F$8:$F$31,0,WQ$1),XJ19,OFFSET('Game Board'!$I$8:$I$31,0,WQ$1),XJ18)+SUMIFS(OFFSET('Game Board'!$H$8:$H$31,0,WQ$1),OFFSET('Game Board'!$I$8:$I$31,0,WQ$1),XJ19,OFFSET('Game Board'!$F$8:$F$31,0,WQ$1),XJ17)+SUMIFS(OFFSET('Game Board'!$H$8:$H$31,0,WQ$1),OFFSET('Game Board'!$I$8:$I$31,0,WQ$1),XJ19,OFFSET('Game Board'!$F$8:$F$31,0,WQ$1),XJ18)</f>
        <v>0</v>
      </c>
      <c r="YB19" s="341">
        <f ca="1">SUMIFS(OFFSET('Game Board'!$G$8:$G$31,0,WQ$1),OFFSET('Game Board'!$F$8:$F$31,0,WQ$1),XJ19,OFFSET('Game Board'!$I$8:$I$31,0,WQ$1),XJ17)+SUMIFS(OFFSET('Game Board'!$G$8:$G$31,0,WQ$1),OFFSET('Game Board'!$F$8:$F$31,0,WQ$1),XJ19,OFFSET('Game Board'!$I$8:$I$31,0,WQ$1),XJ18)+SUMIFS(OFFSET('Game Board'!$H$8:$H$31,0,WQ$1),OFFSET('Game Board'!$I$8:$I$31,0,WQ$1),XJ19,OFFSET('Game Board'!$F$8:$F$31,0,WQ$1),XJ17)+SUMIFS(OFFSET('Game Board'!$H$8:$H$31,0,WQ$1),OFFSET('Game Board'!$I$8:$I$31,0,WQ$1),XJ19,OFFSET('Game Board'!$F$8:$F$31,0,WQ$1),XJ18)</f>
        <v>0</v>
      </c>
      <c r="YC19" s="341">
        <f t="shared" ca="1" si="383"/>
        <v>0</v>
      </c>
      <c r="YD19" s="341">
        <f t="shared" ca="1" si="384"/>
        <v>0</v>
      </c>
      <c r="YE19" s="341">
        <f t="shared" ref="YE19" ca="1" si="2698">IF(XJ19&lt;&gt;"",SUMPRODUCT((XH16:XH19=XH19)*(YD16:YD19&gt;YD19)*1),0)</f>
        <v>0</v>
      </c>
      <c r="YF19" s="341">
        <f t="shared" ref="YF19" ca="1" si="2699">IF(XJ19&lt;&gt;"",SUMPRODUCT((YE16:YE19=YE19)*(YC16:YC19&gt;YC19)*1),0)</f>
        <v>0</v>
      </c>
      <c r="YG19" s="341">
        <f t="shared" ca="1" si="387"/>
        <v>0</v>
      </c>
      <c r="YH19" s="341">
        <f t="shared" ref="YH19" ca="1" si="2700">IF(XJ19&lt;&gt;"",SUMPRODUCT((YG16:YG19=YG19)*(YE16:YE19=YE19)*(YA16:YA19&gt;YA19)*1),0)</f>
        <v>0</v>
      </c>
      <c r="YI19" s="341">
        <f t="shared" ca="1" si="183"/>
        <v>1</v>
      </c>
      <c r="YJ19" s="341">
        <f ca="1">SUMPRODUCT((OFFSET('Game Board'!$F$8:$F$31,0,WQ$1)=XK19)*(OFFSET('Game Board'!$I$8:$I$31,0,WQ$1)=XK18)*(OFFSET('Game Board'!$G$8:$G$31,0,WQ$1)&gt;OFFSET('Game Board'!$H$8:$H$31,0,WQ$1))*1)+SUMPRODUCT((OFFSET('Game Board'!$I$8:$I$31,0,WQ$1)=XK19)*(OFFSET('Game Board'!$F$8:$F$31,0,WQ$1)=XK18)*(OFFSET('Game Board'!$H$8:$H$31,0,WQ$1)&gt;OFFSET('Game Board'!$G$8:$G$31,0,WQ$1))*1)</f>
        <v>0</v>
      </c>
      <c r="YK19" s="341">
        <f ca="1">SUMPRODUCT((OFFSET('Game Board'!$F$8:$F$31,0,WQ$1)=XK19)*(OFFSET('Game Board'!$I$8:$I$31,0,WQ$1)=XK18)*(OFFSET('Game Board'!$G$8:$G$31,0,WQ$1)=OFFSET('Game Board'!$H$8:$H$31,0,WQ$1))*1)+SUMPRODUCT((OFFSET('Game Board'!$I$8:$I$31,0,WQ$1)=XK19)*(OFFSET('Game Board'!$F$8:$F$31,0,WQ$1)=XK18)*(OFFSET('Game Board'!$H$8:$H$31,0,WQ$1)=OFFSET('Game Board'!$G$8:$G$31,0,WQ$1))*1)</f>
        <v>0</v>
      </c>
      <c r="YL19" s="341">
        <f ca="1">SUMPRODUCT((OFFSET('Game Board'!$F$8:$F$31,0,WQ$1)=XK19)*(OFFSET('Game Board'!$I$8:$I$31,0,WQ$1)=XK18)*(OFFSET('Game Board'!$G$8:$G$31,0,WQ$1)&lt;OFFSET('Game Board'!$H$8:$H$31,0,WQ$1))*1)+SUMPRODUCT((OFFSET('Game Board'!$I$8:$I$31,0,WQ$1)=XK19)*(OFFSET('Game Board'!$F$8:$F$31,0,WQ$1)=XK18)*(OFFSET('Game Board'!$H$8:$H$31,0,WQ$1)&lt;OFFSET('Game Board'!$G$8:$G$31,0,WQ$1))*1)</f>
        <v>0</v>
      </c>
      <c r="YM19" s="341">
        <f ca="1">SUMIFS(OFFSET('Game Board'!$G$8:$G$31,0,WQ$1),OFFSET('Game Board'!$F$8:$F$31,0,WQ$1),XK19,OFFSET('Game Board'!$I$8:$I$31,0,WQ$1),XK18)+SUMIFS(OFFSET('Game Board'!$H$8:$H$31,0,WQ$1),OFFSET('Game Board'!$I$8:$I$31,0,WQ$1),XK19,OFFSET('Game Board'!$F$8:$F$31,0,WQ$1),XK18)</f>
        <v>0</v>
      </c>
      <c r="YN19" s="341">
        <f ca="1">SUMIFS(OFFSET('Game Board'!$G$8:$G$31,0,WQ$1),OFFSET('Game Board'!$F$8:$F$31,0,WQ$1),XK19,OFFSET('Game Board'!$I$8:$I$31,0,WQ$1),XK18)+SUMIFS(OFFSET('Game Board'!$H$8:$H$31,0,WQ$1),OFFSET('Game Board'!$I$8:$I$31,0,WQ$1),XK19,OFFSET('Game Board'!$F$8:$F$31,0,WQ$1),XK18)</f>
        <v>0</v>
      </c>
      <c r="YO19" s="341">
        <f t="shared" ca="1" si="2516"/>
        <v>0</v>
      </c>
      <c r="YP19" s="341">
        <f t="shared" ca="1" si="2517"/>
        <v>0</v>
      </c>
      <c r="YQ19" s="341">
        <f t="shared" ref="YQ19" ca="1" si="2701">IF(XK19&lt;&gt;"",SUMPRODUCT((XT16:XT19=XT19)*(YP16:YP19&gt;YP19)*1),0)</f>
        <v>0</v>
      </c>
      <c r="YR19" s="341">
        <f t="shared" ref="YR19" ca="1" si="2702">IF(XK19&lt;&gt;"",SUMPRODUCT((YQ16:YQ19=YQ19)*(YO16:YO19&gt;YO19)*1),0)</f>
        <v>0</v>
      </c>
      <c r="YS19" s="341">
        <f t="shared" ca="1" si="2520"/>
        <v>0</v>
      </c>
      <c r="YT19" s="341">
        <f t="shared" ref="YT19" ca="1" si="2703">IF(XK19&lt;&gt;"",SUMPRODUCT((YS16:YS19=YS19)*(YQ16:YQ19=YQ19)*(YM16:YM19&gt;YM19)*1),0)</f>
        <v>0</v>
      </c>
      <c r="YU19" s="341">
        <f t="shared" ca="1" si="184"/>
        <v>1</v>
      </c>
      <c r="YV19" s="341">
        <f t="shared" ref="YV19" ca="1" si="2704">SUMPRODUCT((YU16:YU19=YU19)*(WX16:WX19&gt;WX19)*1)</f>
        <v>3</v>
      </c>
      <c r="YW19" s="341">
        <f t="shared" ca="1" si="186"/>
        <v>4</v>
      </c>
    </row>
  </sheetData>
  <sheetProtection algorithmName="SHA-512" hashValue="ALOVfYz4vqDGqPwsZH849JSILlL0Sfe9LWQLbpTrt/iwNDO1g+trsBk4DAlozIiWZsff3ZCXHlD7HK7c4GGIlg==" saltValue="jtPxDzc9kFxOCPhmq/u/JA==" spinCount="100000" sheet="1" objects="1" scenarios="1" selectLockedCells="1" selectUnlockedCells="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G17"/>
  <sheetViews>
    <sheetView showGridLines="0" workbookViewId="0">
      <selection activeCell="C21" sqref="C21"/>
    </sheetView>
  </sheetViews>
  <sheetFormatPr defaultColWidth="8.7109375" defaultRowHeight="15" x14ac:dyDescent="0.25"/>
  <cols>
    <col min="1" max="1" width="8.7109375" style="141" customWidth="1"/>
    <col min="2" max="2" width="19.85546875" style="141" customWidth="1"/>
    <col min="3" max="4" width="23.140625" style="141" customWidth="1"/>
    <col min="5" max="5" width="18" style="141" customWidth="1"/>
    <col min="6" max="6" width="8.7109375" style="141" customWidth="1"/>
    <col min="7" max="7" width="21.140625" style="142" customWidth="1"/>
    <col min="8" max="8" width="3.140625" style="141" customWidth="1"/>
    <col min="9" max="9" width="8.7109375" style="141" customWidth="1"/>
    <col min="10" max="16384" width="8.7109375" style="141"/>
  </cols>
  <sheetData>
    <row r="2" spans="1:7" x14ac:dyDescent="0.25">
      <c r="A2" s="140" t="s">
        <v>95</v>
      </c>
    </row>
    <row r="4" spans="1:7" s="143" customFormat="1" ht="45" x14ac:dyDescent="0.25">
      <c r="A4" s="215" t="s">
        <v>30</v>
      </c>
      <c r="B4" s="215" t="s">
        <v>96</v>
      </c>
      <c r="C4" s="215" t="s">
        <v>97</v>
      </c>
      <c r="D4" s="215" t="s">
        <v>98</v>
      </c>
      <c r="E4" s="215" t="s">
        <v>99</v>
      </c>
      <c r="F4" s="215" t="s">
        <v>100</v>
      </c>
      <c r="G4" s="215" t="s">
        <v>93</v>
      </c>
    </row>
    <row r="5" spans="1:7" x14ac:dyDescent="0.25">
      <c r="A5" s="144">
        <f>IF(Scoreboard!C8&lt;&gt;"",Scoreboard!B8,"")</f>
        <v>1</v>
      </c>
      <c r="B5" s="144">
        <f ca="1">IF(Scoreboard!C8&lt;&gt;"",RANK(Scoreboard!D8,Scoreboard!D8:D17),"")</f>
        <v>1</v>
      </c>
      <c r="C5" s="144">
        <f ca="1">IF(A5&lt;&gt;"",SUMPRODUCT((B5:B14=B5)*(Scoreboard!H8:H17&gt;Scoreboard!H8)),"")</f>
        <v>0</v>
      </c>
      <c r="D5" s="144">
        <f ca="1">IF(A5&lt;&gt;"",SUMPRODUCT((B5:B14=B5)*(C5:C14=C5)*(Scoreboard!E8:E17&gt;Scoreboard!E8)),"")</f>
        <v>0</v>
      </c>
      <c r="E5" s="144">
        <f ca="1">IF(A5&lt;&gt;"",SUMPRODUCT((B5:B14=B5)*(C5:C14=C5)*(D5:D14=D5)*(A5:A14&lt;A5)),"")</f>
        <v>0</v>
      </c>
      <c r="F5" s="144">
        <f ca="1">IFERROR(B5+C5+D5+E5,"")</f>
        <v>1</v>
      </c>
      <c r="G5" s="145" t="str">
        <f>IF(A5&lt;&gt;"",Scoreboard!C8,"")</f>
        <v>Player 1</v>
      </c>
    </row>
    <row r="6" spans="1:7" x14ac:dyDescent="0.25">
      <c r="A6" s="144">
        <f>IF(Scoreboard!C9&lt;&gt;"",Scoreboard!B9,"")</f>
        <v>2</v>
      </c>
      <c r="B6" s="144">
        <f ca="1">IF(Scoreboard!C9&lt;&gt;"",RANK(Scoreboard!D9,Scoreboard!D8:D17),"")</f>
        <v>1</v>
      </c>
      <c r="C6" s="144">
        <f ca="1">IF(A6&lt;&gt;"",SUMPRODUCT((B5:B14=B6)*(Scoreboard!H8:H17&gt;Scoreboard!H9)),"")</f>
        <v>0</v>
      </c>
      <c r="D6" s="144">
        <f ca="1">IF(A6&lt;&gt;"",SUMPRODUCT((B5:B14=B6)*(C5:C14=C6)*(Scoreboard!E8:E17&gt;Scoreboard!E9)),"")</f>
        <v>0</v>
      </c>
      <c r="E6" s="144">
        <f ca="1">IF(A6&lt;&gt;"",SUMPRODUCT((B5:B14=B6)*(C5:C14=C6)*(D5:D14=D6)*(A5:A14&lt;A6)),"")</f>
        <v>1</v>
      </c>
      <c r="F6" s="144">
        <f t="shared" ref="F6:F14" ca="1" si="0">IFERROR(B6+C6+D6+E6,"")</f>
        <v>2</v>
      </c>
      <c r="G6" s="145" t="str">
        <f>IF(A6&lt;&gt;"",Scoreboard!C9,"")</f>
        <v>Player 2</v>
      </c>
    </row>
    <row r="7" spans="1:7" x14ac:dyDescent="0.25">
      <c r="A7" s="144">
        <f>IF(Scoreboard!C10&lt;&gt;"",Scoreboard!B10,"")</f>
        <v>3</v>
      </c>
      <c r="B7" s="144">
        <f ca="1">IF(Scoreboard!C10&lt;&gt;"",RANK(Scoreboard!D10,Scoreboard!D8:D17),"")</f>
        <v>1</v>
      </c>
      <c r="C7" s="144">
        <f ca="1">IF(A7&lt;&gt;"",SUMPRODUCT((B5:B14=B7)*(Scoreboard!H8:H17&gt;Scoreboard!H10)),"")</f>
        <v>0</v>
      </c>
      <c r="D7" s="144">
        <f ca="1">IF(A7&lt;&gt;"",SUMPRODUCT((B5:B14=B7)*(C5:C14=C7)*(Scoreboard!E8:E17&gt;Scoreboard!E10)),"")</f>
        <v>0</v>
      </c>
      <c r="E7" s="144">
        <f ca="1">IF(A7&lt;&gt;"",SUMPRODUCT((B5:B14=B7)*(C5:C14=C7)*(D5:D14=D7)*(A5:A14&lt;A7)),"")</f>
        <v>2</v>
      </c>
      <c r="F7" s="144">
        <f t="shared" ca="1" si="0"/>
        <v>3</v>
      </c>
      <c r="G7" s="145" t="str">
        <f>IF(A7&lt;&gt;"",Scoreboard!C10,"")</f>
        <v>Player 3</v>
      </c>
    </row>
    <row r="8" spans="1:7" x14ac:dyDescent="0.25">
      <c r="A8" s="144">
        <f>IF(Scoreboard!C11&lt;&gt;"",Scoreboard!B11,"")</f>
        <v>4</v>
      </c>
      <c r="B8" s="144">
        <f ca="1">IF(Scoreboard!C11&lt;&gt;"",RANK(Scoreboard!D11,Scoreboard!D8:D17),"")</f>
        <v>1</v>
      </c>
      <c r="C8" s="144">
        <f ca="1">IF(A8&lt;&gt;"",SUMPRODUCT((B5:B14=B8)*(Scoreboard!H8:H17&gt;Scoreboard!H11)),"")</f>
        <v>0</v>
      </c>
      <c r="D8" s="144">
        <f ca="1">IF(A8&lt;&gt;"",SUMPRODUCT((B5:B14=B8)*(C5:C14=C8)*(Scoreboard!E8:E17&gt;Scoreboard!E11)),"")</f>
        <v>0</v>
      </c>
      <c r="E8" s="144">
        <f ca="1">IF(A8&lt;&gt;"",SUMPRODUCT((B5:B14=B8)*(C5:C14=C8)*(D5:D14=D8)*(A5:A14&lt;A8)),"")</f>
        <v>3</v>
      </c>
      <c r="F8" s="144">
        <f t="shared" ca="1" si="0"/>
        <v>4</v>
      </c>
      <c r="G8" s="145" t="str">
        <f>IF(A8&lt;&gt;"",Scoreboard!C11,"")</f>
        <v>Player 4</v>
      </c>
    </row>
    <row r="9" spans="1:7" x14ac:dyDescent="0.25">
      <c r="A9" s="144">
        <f>IF(Scoreboard!C12&lt;&gt;"",Scoreboard!B12,"")</f>
        <v>5</v>
      </c>
      <c r="B9" s="144">
        <f ca="1">IF(Scoreboard!C12&lt;&gt;"",RANK(Scoreboard!D12,Scoreboard!D8:D17),"")</f>
        <v>1</v>
      </c>
      <c r="C9" s="144">
        <f ca="1">IF(A9&lt;&gt;"",SUMPRODUCT((B5:B14=B9)*(Scoreboard!H8:H17&gt;Scoreboard!H12)),"")</f>
        <v>0</v>
      </c>
      <c r="D9" s="144">
        <f ca="1">IF(A9&lt;&gt;"",SUMPRODUCT((B5:B14=B9)*(C5:C14=C9)*(Scoreboard!E8:E17&gt;Scoreboard!E12)),"")</f>
        <v>0</v>
      </c>
      <c r="E9" s="144">
        <f ca="1">IF(A9&lt;&gt;"",SUMPRODUCT((B5:B14=B9)*(C5:C14=C9)*(D5:D14=D9)*(A5:A14&lt;A9)),"")</f>
        <v>4</v>
      </c>
      <c r="F9" s="144">
        <f t="shared" ca="1" si="0"/>
        <v>5</v>
      </c>
      <c r="G9" s="145" t="str">
        <f>IF(A9&lt;&gt;"",Scoreboard!C12,"")</f>
        <v>Player 5</v>
      </c>
    </row>
    <row r="10" spans="1:7" x14ac:dyDescent="0.25">
      <c r="A10" s="144">
        <f>IF(Scoreboard!C13&lt;&gt;"",Scoreboard!B13,"")</f>
        <v>6</v>
      </c>
      <c r="B10" s="144">
        <f ca="1">IF(Scoreboard!C13&lt;&gt;"",RANK(Scoreboard!D13,Scoreboard!D8:D17),"")</f>
        <v>1</v>
      </c>
      <c r="C10" s="144">
        <f ca="1">IF(A10&lt;&gt;"",SUMPRODUCT((B5:B14=B10)*(Scoreboard!H8:H17&gt;Scoreboard!H13)),"")</f>
        <v>0</v>
      </c>
      <c r="D10" s="144">
        <f ca="1">IF(A10&lt;&gt;"",SUMPRODUCT((B5:B14=B10)*(C5:C14=C10)*(Scoreboard!E8:E17&gt;Scoreboard!E13)),"")</f>
        <v>0</v>
      </c>
      <c r="E10" s="144">
        <f ca="1">IF(A10&lt;&gt;"",SUMPRODUCT((B5:B14=B10)*(C5:C14=C10)*(D5:D14=D10)*(A5:A14&lt;A10)),"")</f>
        <v>5</v>
      </c>
      <c r="F10" s="144">
        <f t="shared" ca="1" si="0"/>
        <v>6</v>
      </c>
      <c r="G10" s="145" t="str">
        <f>IF(A10&lt;&gt;"",Scoreboard!C13,"")</f>
        <v>Player 6</v>
      </c>
    </row>
    <row r="11" spans="1:7" x14ac:dyDescent="0.25">
      <c r="A11" s="144">
        <f>IF(Scoreboard!C14&lt;&gt;"",Scoreboard!B14,"")</f>
        <v>7</v>
      </c>
      <c r="B11" s="144">
        <f ca="1">IF(Scoreboard!C14&lt;&gt;"",RANK(Scoreboard!D14,Scoreboard!D8:D17),"")</f>
        <v>1</v>
      </c>
      <c r="C11" s="144">
        <f ca="1">IF(A11&lt;&gt;"",SUMPRODUCT((B5:B14=B11)*(Scoreboard!H8:H17&gt;Scoreboard!H14)),"")</f>
        <v>0</v>
      </c>
      <c r="D11" s="144">
        <f ca="1">IF(A11&lt;&gt;"",SUMPRODUCT((B5:B14=B11)*(C5:C14=C11)*(Scoreboard!E8:E17&gt;Scoreboard!E14)),"")</f>
        <v>0</v>
      </c>
      <c r="E11" s="144">
        <f ca="1">IF(A11&lt;&gt;"",SUMPRODUCT((B5:B14=B11)*(C5:C14=C11)*(D5:D14=D11)*(A5:A14&lt;A11)),"")</f>
        <v>6</v>
      </c>
      <c r="F11" s="144">
        <f t="shared" ca="1" si="0"/>
        <v>7</v>
      </c>
      <c r="G11" s="145" t="str">
        <f>IF(A11&lt;&gt;"",Scoreboard!C14,"")</f>
        <v>Player 7</v>
      </c>
    </row>
    <row r="12" spans="1:7" x14ac:dyDescent="0.25">
      <c r="A12" s="144">
        <f>IF(Scoreboard!C15&lt;&gt;"",Scoreboard!B15,"")</f>
        <v>8</v>
      </c>
      <c r="B12" s="144">
        <f ca="1">IF(Scoreboard!C15&lt;&gt;"",RANK(Scoreboard!D15,Scoreboard!D8:D17),"")</f>
        <v>1</v>
      </c>
      <c r="C12" s="144">
        <f ca="1">IF(A12&lt;&gt;"",SUMPRODUCT((B5:B14=B12)*(Scoreboard!H8:H17&gt;Scoreboard!H15)),"")</f>
        <v>0</v>
      </c>
      <c r="D12" s="144">
        <f ca="1">IF(A12&lt;&gt;"",SUMPRODUCT((B5:B14=B12)*(C5:C14=C12)*(Scoreboard!E8:E17&gt;Scoreboard!E15)),"")</f>
        <v>0</v>
      </c>
      <c r="E12" s="144">
        <f ca="1">IF(A12&lt;&gt;"",SUMPRODUCT((B5:B14=B12)*(C5:C14=C12)*(D5:D14=D12)*(A5:A14&lt;A12)),"")</f>
        <v>7</v>
      </c>
      <c r="F12" s="144">
        <f t="shared" ca="1" si="0"/>
        <v>8</v>
      </c>
      <c r="G12" s="145" t="str">
        <f>IF(A12&lt;&gt;"",Scoreboard!C15,"")</f>
        <v>Player 8</v>
      </c>
    </row>
    <row r="13" spans="1:7" x14ac:dyDescent="0.25">
      <c r="A13" s="144">
        <f>IF(Scoreboard!C16&lt;&gt;"",Scoreboard!B16,"")</f>
        <v>9</v>
      </c>
      <c r="B13" s="144">
        <f ca="1">IF(Scoreboard!C16&lt;&gt;"",RANK(Scoreboard!D16,Scoreboard!D8:D17),"")</f>
        <v>1</v>
      </c>
      <c r="C13" s="144">
        <f ca="1">IF(A13&lt;&gt;"",SUMPRODUCT((B5:B14=B13)*(Scoreboard!H8:H17&gt;Scoreboard!H16)),"")</f>
        <v>0</v>
      </c>
      <c r="D13" s="144">
        <f ca="1">IF(A13&lt;&gt;"",SUMPRODUCT((B5:B14=B13)*(C5:C14=C13)*(Scoreboard!E8:E17&gt;Scoreboard!E16)),"")</f>
        <v>0</v>
      </c>
      <c r="E13" s="144">
        <f ca="1">IF(A13&lt;&gt;"",SUMPRODUCT((B5:B14=B13)*(C5:C14=C13)*(D5:D14=D13)*(A5:A14&lt;A13)),"")</f>
        <v>8</v>
      </c>
      <c r="F13" s="144">
        <f t="shared" ca="1" si="0"/>
        <v>9</v>
      </c>
      <c r="G13" s="145" t="str">
        <f>IF(A13&lt;&gt;"",Scoreboard!C16,"")</f>
        <v>Player 9</v>
      </c>
    </row>
    <row r="14" spans="1:7" x14ac:dyDescent="0.25">
      <c r="A14" s="144">
        <f>IF(Scoreboard!C17&lt;&gt;"",Scoreboard!B17,"")</f>
        <v>10</v>
      </c>
      <c r="B14" s="144">
        <f ca="1">IF(Scoreboard!C17&lt;&gt;"",RANK(Scoreboard!D17,Scoreboard!D8:D17),"")</f>
        <v>1</v>
      </c>
      <c r="C14" s="144">
        <f ca="1">IF(A14&lt;&gt;"",SUMPRODUCT((B5:B14=B14)*(Scoreboard!H8:H17&gt;Scoreboard!H17)),"")</f>
        <v>0</v>
      </c>
      <c r="D14" s="144">
        <f ca="1">IF(A14&lt;&gt;"",SUMPRODUCT((B5:B14=B14)*(C5:C14=C14)*(Scoreboard!E8:E17&gt;Scoreboard!E17)),"")</f>
        <v>0</v>
      </c>
      <c r="E14" s="144">
        <f ca="1">IF(A14&lt;&gt;"",SUMPRODUCT((B5:B14=B14)*(C5:C14=C14)*(D5:D14=D14)*(A5:A14&lt;A14)),"")</f>
        <v>9</v>
      </c>
      <c r="F14" s="144">
        <f t="shared" ca="1" si="0"/>
        <v>10</v>
      </c>
      <c r="G14" s="145" t="str">
        <f>IF(A14&lt;&gt;"",Scoreboard!C17,"")</f>
        <v>Player 10</v>
      </c>
    </row>
    <row r="15" spans="1:7" x14ac:dyDescent="0.25">
      <c r="A15" s="146"/>
    </row>
    <row r="16" spans="1:7" x14ac:dyDescent="0.25">
      <c r="A16" s="146"/>
    </row>
    <row r="17" spans="1:1" x14ac:dyDescent="0.25">
      <c r="A17" s="146"/>
    </row>
  </sheetData>
  <sheetProtection algorithmName="SHA-512" hashValue="5wBwLAiamlHFr1ljX4MDtSTjJAptONmUMkQjP4qSKFan9SKQtXdncYb39ouwMMPx5+PURsSJXK2EC9rPpoGXgg==" saltValue="3Z+Utj8AQZ2qgPvyzhnb9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J13"/>
  <sheetViews>
    <sheetView showGridLines="0" workbookViewId="0">
      <pane ySplit="3" topLeftCell="A4" activePane="bottomLeft" state="frozen"/>
      <selection pane="bottomLeft" activeCell="G13" sqref="G13"/>
    </sheetView>
  </sheetViews>
  <sheetFormatPr defaultRowHeight="15" x14ac:dyDescent="0.25"/>
  <cols>
    <col min="1" max="1" width="1.5703125" customWidth="1"/>
    <col min="2" max="2" width="4.5703125" customWidth="1"/>
  </cols>
  <sheetData>
    <row r="1" spans="2:10" s="1" customFormat="1" ht="5.0999999999999996" customHeight="1" x14ac:dyDescent="0.25">
      <c r="J1" s="154"/>
    </row>
    <row r="2" spans="2:10" s="2" customFormat="1" ht="5.0999999999999996" customHeight="1" x14ac:dyDescent="0.25">
      <c r="J2" s="155"/>
    </row>
    <row r="3" spans="2:10" s="2" customFormat="1" ht="30" customHeight="1" x14ac:dyDescent="0.25">
      <c r="B3" s="138" t="s">
        <v>161</v>
      </c>
      <c r="J3" s="155"/>
    </row>
    <row r="13" spans="2:10" x14ac:dyDescent="0.25">
      <c r="G13" s="242" t="s">
        <v>155</v>
      </c>
    </row>
  </sheetData>
  <sheetProtection algorithmName="SHA-512" hashValue="XQfTC5Bhvd4hUHj5hFMYwvO/O1BT9t1DeFqF33aNg/zpetztTuvaw6mQYSR2qZGezndapW9KigSuLpAF5QWL2Q==" saltValue="hfQRfL8AOEkkfWJoMZRnbA==" spinCount="100000" sheet="1" objects="1" scenarios="1"/>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I36"/>
  <sheetViews>
    <sheetView showGridLines="0" workbookViewId="0">
      <pane ySplit="4" topLeftCell="A5" activePane="bottomLeft" state="frozen"/>
      <selection pane="bottomLeft"/>
    </sheetView>
  </sheetViews>
  <sheetFormatPr defaultRowHeight="15" x14ac:dyDescent="0.25"/>
  <cols>
    <col min="1" max="1" width="1.5703125" customWidth="1"/>
    <col min="2" max="2" width="2.5703125" customWidth="1"/>
    <col min="3" max="3" width="13.140625" customWidth="1"/>
    <col min="4" max="4" width="2.42578125" customWidth="1"/>
    <col min="5" max="5" width="33.140625" customWidth="1"/>
    <col min="6" max="9" width="20.5703125" customWidth="1"/>
    <col min="10" max="10" width="4" customWidth="1"/>
  </cols>
  <sheetData>
    <row r="1" spans="2:9" s="1" customFormat="1" ht="5.0999999999999996" customHeight="1" x14ac:dyDescent="0.25"/>
    <row r="2" spans="2:9" s="2" customFormat="1" ht="5.0999999999999996" customHeight="1" x14ac:dyDescent="0.25"/>
    <row r="3" spans="2:9" s="2" customFormat="1" ht="30" customHeight="1" x14ac:dyDescent="0.25">
      <c r="B3" s="138" t="s">
        <v>162</v>
      </c>
    </row>
    <row r="4" spans="2:9" ht="5.0999999999999996" customHeight="1" x14ac:dyDescent="0.25"/>
    <row r="5" spans="2:9" ht="5.0999999999999996" customHeight="1" x14ac:dyDescent="0.25">
      <c r="B5" s="216"/>
      <c r="C5" s="216"/>
      <c r="D5" s="216"/>
      <c r="E5" s="216"/>
      <c r="F5" s="216"/>
      <c r="G5" s="216"/>
      <c r="H5" s="216"/>
      <c r="I5" s="217"/>
    </row>
    <row r="6" spans="2:9" ht="28.5" x14ac:dyDescent="0.45">
      <c r="B6" s="216"/>
      <c r="C6" s="218" t="s">
        <v>208</v>
      </c>
      <c r="D6" s="216"/>
      <c r="E6" s="219"/>
      <c r="F6" s="220" t="s">
        <v>163</v>
      </c>
      <c r="G6" s="217"/>
      <c r="H6" s="217"/>
      <c r="I6" s="270"/>
    </row>
    <row r="7" spans="2:9" ht="5.0999999999999996" customHeight="1" x14ac:dyDescent="0.25">
      <c r="B7" s="216"/>
      <c r="C7" s="216"/>
      <c r="D7" s="216"/>
      <c r="E7" s="219"/>
      <c r="F7" s="219"/>
      <c r="G7" s="219"/>
      <c r="H7" s="217"/>
      <c r="I7" s="270"/>
    </row>
    <row r="8" spans="2:9" ht="15" customHeight="1" x14ac:dyDescent="0.25">
      <c r="B8" s="216"/>
      <c r="C8" s="216" t="s">
        <v>164</v>
      </c>
      <c r="D8" s="216" t="s">
        <v>165</v>
      </c>
      <c r="E8" s="216" t="s">
        <v>306</v>
      </c>
      <c r="F8" s="224" t="s">
        <v>304</v>
      </c>
      <c r="G8" s="224"/>
      <c r="H8" s="225"/>
      <c r="I8" s="320"/>
    </row>
    <row r="9" spans="2:9" ht="15" customHeight="1" x14ac:dyDescent="0.25">
      <c r="B9" s="216"/>
      <c r="C9" s="216" t="s">
        <v>166</v>
      </c>
      <c r="D9" s="216" t="s">
        <v>165</v>
      </c>
      <c r="E9" s="221" t="s">
        <v>305</v>
      </c>
      <c r="F9" s="225"/>
      <c r="G9" s="225"/>
      <c r="H9" s="321"/>
      <c r="I9" s="320"/>
    </row>
    <row r="10" spans="2:9" ht="15" customHeight="1" x14ac:dyDescent="0.25">
      <c r="B10" s="216"/>
      <c r="C10" s="216" t="s">
        <v>167</v>
      </c>
      <c r="D10" s="216" t="s">
        <v>165</v>
      </c>
      <c r="E10" s="216" t="s">
        <v>168</v>
      </c>
      <c r="F10" s="225"/>
      <c r="G10" s="225"/>
      <c r="H10" s="321"/>
      <c r="I10" s="320"/>
    </row>
    <row r="11" spans="2:9" ht="15" customHeight="1" x14ac:dyDescent="0.25">
      <c r="B11" s="216"/>
      <c r="C11" s="216" t="s">
        <v>169</v>
      </c>
      <c r="D11" s="216" t="s">
        <v>165</v>
      </c>
      <c r="E11" s="216" t="s">
        <v>170</v>
      </c>
      <c r="F11" s="225"/>
      <c r="G11" s="225"/>
      <c r="H11" s="321"/>
      <c r="I11" s="320"/>
    </row>
    <row r="12" spans="2:9" ht="15" customHeight="1" x14ac:dyDescent="0.25">
      <c r="B12" s="216"/>
      <c r="C12" s="216" t="s">
        <v>171</v>
      </c>
      <c r="D12" s="216" t="s">
        <v>165</v>
      </c>
      <c r="E12" s="222" t="s">
        <v>172</v>
      </c>
      <c r="F12" s="416" t="s">
        <v>228</v>
      </c>
      <c r="G12" s="416"/>
      <c r="H12" s="416"/>
      <c r="I12" s="416"/>
    </row>
    <row r="13" spans="2:9" ht="15" customHeight="1" x14ac:dyDescent="0.25">
      <c r="B13" s="216"/>
      <c r="C13" s="216" t="s">
        <v>173</v>
      </c>
      <c r="D13" s="216" t="s">
        <v>165</v>
      </c>
      <c r="E13" s="223" t="s">
        <v>174</v>
      </c>
      <c r="F13" s="417" t="s">
        <v>229</v>
      </c>
      <c r="G13" s="417"/>
      <c r="H13" s="417"/>
      <c r="I13" s="417"/>
    </row>
    <row r="14" spans="2:9" ht="15" customHeight="1" x14ac:dyDescent="0.25">
      <c r="B14" s="216"/>
      <c r="C14" s="216"/>
      <c r="D14" s="216"/>
      <c r="E14" s="216"/>
      <c r="F14" s="216"/>
      <c r="G14" s="216"/>
      <c r="H14" s="217"/>
      <c r="I14" s="270"/>
    </row>
    <row r="15" spans="2:9" ht="5.0999999999999996" customHeight="1" x14ac:dyDescent="0.25"/>
    <row r="16" spans="2:9" x14ac:dyDescent="0.25">
      <c r="B16" s="263"/>
      <c r="C16" s="263"/>
      <c r="D16" s="263"/>
      <c r="E16" s="263"/>
      <c r="F16" s="264" t="s">
        <v>230</v>
      </c>
      <c r="G16" s="265" t="s">
        <v>248</v>
      </c>
    </row>
    <row r="17" spans="2:7" x14ac:dyDescent="0.25">
      <c r="B17" s="263"/>
      <c r="C17" s="263"/>
      <c r="D17" s="263"/>
      <c r="E17" s="263"/>
      <c r="F17" s="264" t="s">
        <v>252</v>
      </c>
      <c r="G17" s="265" t="s">
        <v>251</v>
      </c>
    </row>
    <row r="18" spans="2:7" x14ac:dyDescent="0.25">
      <c r="B18" s="260" t="s">
        <v>231</v>
      </c>
      <c r="C18" s="260"/>
      <c r="D18" s="260"/>
      <c r="E18" s="260"/>
      <c r="F18" s="261">
        <v>10</v>
      </c>
      <c r="G18" s="262">
        <v>100</v>
      </c>
    </row>
    <row r="19" spans="2:7" x14ac:dyDescent="0.25">
      <c r="B19" s="245" t="s">
        <v>232</v>
      </c>
      <c r="C19" s="245"/>
      <c r="D19" s="245"/>
      <c r="E19" s="247"/>
      <c r="F19" s="248"/>
      <c r="G19" s="257"/>
    </row>
    <row r="20" spans="2:7" x14ac:dyDescent="0.25">
      <c r="B20" s="249" t="s">
        <v>233</v>
      </c>
      <c r="C20" s="245" t="s">
        <v>234</v>
      </c>
      <c r="D20" s="245"/>
      <c r="E20" s="247"/>
      <c r="F20" s="246" t="s">
        <v>235</v>
      </c>
      <c r="G20" s="256" t="s">
        <v>235</v>
      </c>
    </row>
    <row r="21" spans="2:7" x14ac:dyDescent="0.25">
      <c r="B21" s="249" t="s">
        <v>233</v>
      </c>
      <c r="C21" s="245" t="s">
        <v>236</v>
      </c>
      <c r="D21" s="245"/>
      <c r="E21" s="247"/>
      <c r="F21" s="246" t="s">
        <v>235</v>
      </c>
      <c r="G21" s="256" t="s">
        <v>235</v>
      </c>
    </row>
    <row r="22" spans="2:7" x14ac:dyDescent="0.25">
      <c r="B22" s="249" t="s">
        <v>233</v>
      </c>
      <c r="C22" s="245" t="s">
        <v>237</v>
      </c>
      <c r="D22" s="245"/>
      <c r="E22" s="247"/>
      <c r="F22" s="246" t="s">
        <v>235</v>
      </c>
      <c r="G22" s="256" t="s">
        <v>235</v>
      </c>
    </row>
    <row r="23" spans="2:7" x14ac:dyDescent="0.25">
      <c r="B23" s="249" t="s">
        <v>233</v>
      </c>
      <c r="C23" s="245" t="s">
        <v>238</v>
      </c>
      <c r="D23" s="245"/>
      <c r="E23" s="247"/>
      <c r="F23" s="246" t="s">
        <v>235</v>
      </c>
      <c r="G23" s="256" t="s">
        <v>235</v>
      </c>
    </row>
    <row r="24" spans="2:7" x14ac:dyDescent="0.25">
      <c r="B24" s="249" t="s">
        <v>233</v>
      </c>
      <c r="C24" s="245" t="s">
        <v>239</v>
      </c>
      <c r="D24" s="245"/>
      <c r="E24" s="247"/>
      <c r="F24" s="246" t="s">
        <v>235</v>
      </c>
      <c r="G24" s="256" t="s">
        <v>235</v>
      </c>
    </row>
    <row r="25" spans="2:7" x14ac:dyDescent="0.25">
      <c r="B25" s="249" t="s">
        <v>233</v>
      </c>
      <c r="C25" s="245" t="s">
        <v>240</v>
      </c>
      <c r="D25" s="245"/>
      <c r="E25" s="245"/>
      <c r="F25" s="250" t="s">
        <v>250</v>
      </c>
      <c r="G25" s="258" t="s">
        <v>253</v>
      </c>
    </row>
    <row r="26" spans="2:7" x14ac:dyDescent="0.25">
      <c r="B26" s="245" t="s">
        <v>241</v>
      </c>
      <c r="C26" s="245"/>
      <c r="D26" s="245"/>
      <c r="E26" s="245"/>
      <c r="F26" s="246" t="s">
        <v>242</v>
      </c>
      <c r="G26" s="256" t="s">
        <v>235</v>
      </c>
    </row>
    <row r="27" spans="2:7" x14ac:dyDescent="0.25">
      <c r="B27" s="245" t="s">
        <v>243</v>
      </c>
      <c r="C27" s="245"/>
      <c r="D27" s="245"/>
      <c r="E27" s="245"/>
      <c r="F27" s="246" t="s">
        <v>30</v>
      </c>
      <c r="G27" s="256" t="s">
        <v>244</v>
      </c>
    </row>
    <row r="28" spans="2:7" x14ac:dyDescent="0.25">
      <c r="B28" s="245" t="s">
        <v>245</v>
      </c>
      <c r="C28" s="245"/>
      <c r="D28" s="245"/>
      <c r="E28" s="245"/>
      <c r="F28" s="246" t="s">
        <v>30</v>
      </c>
      <c r="G28" s="256" t="s">
        <v>235</v>
      </c>
    </row>
    <row r="29" spans="2:7" x14ac:dyDescent="0.25">
      <c r="B29" s="245" t="s">
        <v>246</v>
      </c>
      <c r="C29" s="245"/>
      <c r="D29" s="245"/>
      <c r="E29" s="245"/>
      <c r="F29" s="246" t="s">
        <v>242</v>
      </c>
      <c r="G29" s="256" t="s">
        <v>247</v>
      </c>
    </row>
    <row r="30" spans="2:7" x14ac:dyDescent="0.25">
      <c r="B30" s="251"/>
      <c r="C30" s="251"/>
      <c r="D30" s="251"/>
      <c r="E30" s="251"/>
      <c r="F30" s="252"/>
      <c r="G30" s="255"/>
    </row>
    <row r="31" spans="2:7" x14ac:dyDescent="0.25">
      <c r="B31" s="139"/>
      <c r="C31" s="139"/>
      <c r="D31" s="139"/>
      <c r="E31" s="139"/>
      <c r="F31" s="253"/>
      <c r="G31" s="254"/>
    </row>
    <row r="32" spans="2:7" x14ac:dyDescent="0.25">
      <c r="B32" s="139"/>
      <c r="C32" s="139"/>
      <c r="D32" s="139"/>
      <c r="E32" s="139"/>
      <c r="F32" s="253"/>
      <c r="G32" s="254"/>
    </row>
    <row r="33" spans="2:7" x14ac:dyDescent="0.25">
      <c r="B33" s="139"/>
      <c r="C33" s="139"/>
      <c r="D33" s="139"/>
      <c r="E33" s="139"/>
      <c r="F33" s="253"/>
      <c r="G33" s="254"/>
    </row>
    <row r="34" spans="2:7" ht="18.75" x14ac:dyDescent="0.25">
      <c r="B34" s="266"/>
      <c r="C34" s="266"/>
      <c r="D34" s="266"/>
      <c r="E34" s="266"/>
      <c r="F34" s="267" t="s">
        <v>249</v>
      </c>
      <c r="G34" s="259" t="s">
        <v>308</v>
      </c>
    </row>
    <row r="36" spans="2:7" ht="15.75" x14ac:dyDescent="0.25">
      <c r="B36" s="418" t="s">
        <v>282</v>
      </c>
      <c r="C36" s="418"/>
      <c r="D36" s="418"/>
      <c r="E36" s="418"/>
    </row>
  </sheetData>
  <sheetProtection algorithmName="SHA-512" hashValue="PWhkoKaf7i8R+oYQon6fXZln0O7CAoJ2vrjZEKmztKco5ZnL8UmdzfOXKdGUUjQjfkwJl2gH91nv2+2n7lFcPQ==" saltValue="pELXqZDp83Lj62DSPqjsvQ==" spinCount="100000" sheet="1" objects="1" scenarios="1"/>
  <mergeCells count="3">
    <mergeCell ref="F12:I12"/>
    <mergeCell ref="F13:I13"/>
    <mergeCell ref="B36:E36"/>
  </mergeCells>
  <hyperlinks>
    <hyperlink ref="E11" r:id="rId1" xr:uid="{00000000-0004-0000-0B00-000000000000}"/>
    <hyperlink ref="B36" r:id="rId2" xr:uid="{D2BDFE11-D2BD-410C-8705-5B7A9227966C}"/>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64</vt:i4>
      </vt:variant>
    </vt:vector>
  </HeadingPairs>
  <TitlesOfParts>
    <vt:vector size="75" baseType="lpstr">
      <vt:lpstr>Game Setup</vt:lpstr>
      <vt:lpstr>Tournament Setup</vt:lpstr>
      <vt:lpstr>Participant Setup</vt:lpstr>
      <vt:lpstr>Game Board</vt:lpstr>
      <vt:lpstr>Scoreboard</vt:lpstr>
      <vt:lpstr>Prediction Summary</vt:lpstr>
      <vt:lpstr>Leaderboard</vt:lpstr>
      <vt:lpstr>Dummy</vt:lpstr>
      <vt:lpstr>Dummy Rank</vt:lpstr>
      <vt:lpstr>EULA</vt:lpstr>
      <vt:lpstr>About</vt:lpstr>
      <vt:lpstr>Bonu1</vt:lpstr>
      <vt:lpstr>Bonu11</vt:lpstr>
      <vt:lpstr>Bonu12</vt:lpstr>
      <vt:lpstr>Bonu13</vt:lpstr>
      <vt:lpstr>Bonu16</vt:lpstr>
      <vt:lpstr>Bonu2</vt:lpstr>
      <vt:lpstr>Bonu3</vt:lpstr>
      <vt:lpstr>Bonu4</vt:lpstr>
      <vt:lpstr>Bonu5</vt:lpstr>
      <vt:lpstr>Bonu6</vt:lpstr>
      <vt:lpstr>Bonu7</vt:lpstr>
      <vt:lpstr>Bonu8</vt:lpstr>
      <vt:lpstr>Bonu9</vt:lpstr>
      <vt:lpstr>BonuC2</vt:lpstr>
      <vt:lpstr>BonuC3</vt:lpstr>
      <vt:lpstr>BonuC4</vt:lpstr>
      <vt:lpstr>BonuRU2</vt:lpstr>
      <vt:lpstr>BonuRU3</vt:lpstr>
      <vt:lpstr>BonuTH2</vt:lpstr>
      <vt:lpstr>BonuTH3</vt:lpstr>
      <vt:lpstr>Champ</vt:lpstr>
      <vt:lpstr>Fina1</vt:lpstr>
      <vt:lpstr>Fina2</vt:lpstr>
      <vt:lpstr>Fina3</vt:lpstr>
      <vt:lpstr>KOMatchRule</vt:lpstr>
      <vt:lpstr>KOPSO</vt:lpstr>
      <vt:lpstr>KOTeam3</vt:lpstr>
      <vt:lpstr>KOTeams</vt:lpstr>
      <vt:lpstr>KOTHP</vt:lpstr>
      <vt:lpstr>Last5List</vt:lpstr>
      <vt:lpstr>last5max</vt:lpstr>
      <vt:lpstr>ParticipantList</vt:lpstr>
      <vt:lpstr>Pena1</vt:lpstr>
      <vt:lpstr>Pena2</vt:lpstr>
      <vt:lpstr>Pena3</vt:lpstr>
      <vt:lpstr>Pool1</vt:lpstr>
      <vt:lpstr>Pool2</vt:lpstr>
      <vt:lpstr>Pool3</vt:lpstr>
      <vt:lpstr>'Game Board'!Print_Area</vt:lpstr>
      <vt:lpstr>'Game Setup'!Print_Area</vt:lpstr>
      <vt:lpstr>Leaderboard!Print_Area</vt:lpstr>
      <vt:lpstr>'Participant Setup'!Print_Area</vt:lpstr>
      <vt:lpstr>'Prediction Summary'!Print_Area</vt:lpstr>
      <vt:lpstr>Scoreboard!Print_Area</vt:lpstr>
      <vt:lpstr>'Tournament Setup'!Print_Area</vt:lpstr>
      <vt:lpstr>'Game Board'!Print_Titles</vt:lpstr>
      <vt:lpstr>Leaderboard!Print_Titles</vt:lpstr>
      <vt:lpstr>'Participant Setup'!Print_Titles</vt:lpstr>
      <vt:lpstr>'Prediction Summary'!Print_Titles</vt:lpstr>
      <vt:lpstr>Scoreboard!Print_Titles</vt:lpstr>
      <vt:lpstr>Qualified</vt:lpstr>
      <vt:lpstr>Quar1</vt:lpstr>
      <vt:lpstr>Quar2</vt:lpstr>
      <vt:lpstr>Quar3</vt:lpstr>
      <vt:lpstr>RunnerUp</vt:lpstr>
      <vt:lpstr>Semi1</vt:lpstr>
      <vt:lpstr>Semi2</vt:lpstr>
      <vt:lpstr>Semi3</vt:lpstr>
      <vt:lpstr>Thir1</vt:lpstr>
      <vt:lpstr>Thir2</vt:lpstr>
      <vt:lpstr>Thir3</vt:lpstr>
      <vt:lpstr>ThirdPlace</vt:lpstr>
      <vt:lpstr>'Prediction Summary'!ViewBoard</vt:lpstr>
      <vt:lpstr>ViewBoard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dc:creator>
  <cp:lastModifiedBy>Michael Capuccino</cp:lastModifiedBy>
  <cp:lastPrinted>2022-06-19T03:28:30Z</cp:lastPrinted>
  <dcterms:created xsi:type="dcterms:W3CDTF">2022-06-16T10:50:50Z</dcterms:created>
  <dcterms:modified xsi:type="dcterms:W3CDTF">2024-07-15T13:43:52Z</dcterms:modified>
</cp:coreProperties>
</file>